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hoffman\Desktop\"/>
    </mc:Choice>
  </mc:AlternateContent>
  <workbookProtection workbookAlgorithmName="SHA-512" workbookHashValue="cuAlgvKljPxwuZaa+6oeIuylUt2FuefwWuwvsuHAEEBIt0ptEggMtsTLU/1/3/4ls6GZeegQ9KKxQUkhqSjbOg==" workbookSaltValue="z61gJIX9sh+6lH40xonUkA==" workbookSpinCount="100000" lockStructure="1"/>
  <bookViews>
    <workbookView xWindow="0" yWindow="0" windowWidth="16392" windowHeight="4860"/>
  </bookViews>
  <sheets>
    <sheet name="Beginning" sheetId="1" r:id="rId1"/>
    <sheet name="MA+6" sheetId="6" r:id="rId2"/>
    <sheet name="MA+24-36, 10 Yrs" sheetId="5" r:id="rId3"/>
    <sheet name="MA+54-60, 20 Yrs" sheetId="2" r:id="rId4"/>
    <sheet name="Max Incl PhD" sheetId="8" r:id="rId5"/>
    <sheet name="Sheet1" sheetId="9" r:id="rId6"/>
  </sheets>
  <definedNames>
    <definedName name="_xlnm.Print_Titles" localSheetId="0">Beginning!$1:$1</definedName>
    <definedName name="_xlnm.Print_Titles" localSheetId="2">'MA+24-36, 10 Yrs'!$1:$1</definedName>
    <definedName name="_xlnm.Print_Titles" localSheetId="3">'MA+54-60, 20 Yrs'!$1:$1</definedName>
    <definedName name="_xlnm.Print_Titles" localSheetId="1">'MA+6'!$1:$1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K18" i="1"/>
  <c r="K19" i="1"/>
  <c r="K20" i="1"/>
  <c r="J13" i="1"/>
  <c r="J18" i="1"/>
  <c r="J19" i="1"/>
  <c r="J20" i="1"/>
  <c r="N2" i="1"/>
  <c r="B18" i="1"/>
  <c r="B19" i="1"/>
  <c r="C18" i="1"/>
  <c r="C19" i="1"/>
  <c r="D18" i="1"/>
  <c r="D19" i="1"/>
  <c r="E18" i="1"/>
  <c r="E19" i="1"/>
  <c r="F18" i="1"/>
  <c r="F19" i="1"/>
  <c r="G18" i="1"/>
  <c r="G19" i="1"/>
  <c r="H18" i="1"/>
  <c r="H19" i="1"/>
  <c r="I18" i="1"/>
  <c r="I19" i="1"/>
  <c r="J13" i="5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J18" i="5"/>
  <c r="J19" i="5"/>
  <c r="J20" i="5"/>
  <c r="I13" i="5"/>
  <c r="I18" i="5"/>
  <c r="I19" i="5"/>
  <c r="I20" i="5"/>
  <c r="B18" i="5"/>
  <c r="B19" i="5"/>
  <c r="C18" i="5"/>
  <c r="D18" i="5"/>
  <c r="D19" i="5"/>
  <c r="E18" i="5"/>
  <c r="E19" i="5"/>
  <c r="F18" i="5"/>
  <c r="F19" i="5"/>
  <c r="G18" i="5"/>
  <c r="G19" i="5"/>
  <c r="H18" i="5"/>
  <c r="H19" i="5"/>
  <c r="C19" i="5"/>
  <c r="K8" i="2"/>
  <c r="K3" i="2"/>
  <c r="K4" i="2"/>
  <c r="K5" i="2"/>
  <c r="K6" i="2"/>
  <c r="K7" i="2"/>
  <c r="K9" i="2"/>
  <c r="K10" i="2"/>
  <c r="K11" i="2"/>
  <c r="K12" i="2"/>
  <c r="K13" i="2"/>
  <c r="K14" i="2"/>
  <c r="K15" i="2"/>
  <c r="K16" i="2"/>
  <c r="K2" i="2"/>
  <c r="J18" i="2"/>
  <c r="J19" i="2"/>
  <c r="J20" i="2"/>
  <c r="I13" i="2"/>
  <c r="I18" i="2"/>
  <c r="I19" i="2"/>
  <c r="I20" i="2"/>
  <c r="B18" i="2"/>
  <c r="B19" i="2"/>
  <c r="C18" i="2"/>
  <c r="C19" i="2"/>
  <c r="D18" i="2"/>
  <c r="D19" i="2"/>
  <c r="E18" i="2"/>
  <c r="E19" i="2"/>
  <c r="F18" i="2"/>
  <c r="F19" i="2"/>
  <c r="G18" i="2"/>
  <c r="G19" i="2"/>
  <c r="H18" i="2"/>
  <c r="H19" i="2"/>
  <c r="I18" i="6"/>
  <c r="I19" i="6"/>
  <c r="I20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2" i="6"/>
  <c r="H18" i="6"/>
  <c r="H19" i="6"/>
  <c r="H20" i="6"/>
  <c r="F13" i="6"/>
  <c r="F18" i="6"/>
  <c r="F19" i="6"/>
  <c r="B18" i="6"/>
  <c r="B19" i="6"/>
  <c r="C18" i="6"/>
  <c r="C19" i="6"/>
  <c r="D18" i="6"/>
  <c r="D19" i="6"/>
  <c r="E18" i="6"/>
  <c r="E19" i="6"/>
  <c r="G18" i="6"/>
  <c r="G19" i="6"/>
  <c r="K13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2" i="8"/>
  <c r="K18" i="8"/>
  <c r="K19" i="8"/>
  <c r="K20" i="8"/>
  <c r="J4" i="8"/>
  <c r="J10" i="8"/>
  <c r="J13" i="8"/>
  <c r="J18" i="8"/>
  <c r="J19" i="8"/>
  <c r="J20" i="8"/>
  <c r="C2" i="8"/>
  <c r="D2" i="8"/>
  <c r="B4" i="8"/>
  <c r="B7" i="8"/>
  <c r="B8" i="8"/>
  <c r="B16" i="8"/>
  <c r="B18" i="8"/>
  <c r="B19" i="8"/>
  <c r="C4" i="8"/>
  <c r="D4" i="8"/>
  <c r="C7" i="8"/>
  <c r="C8" i="8"/>
  <c r="C16" i="8"/>
  <c r="C18" i="8"/>
  <c r="C19" i="8"/>
  <c r="D7" i="8"/>
  <c r="D8" i="8"/>
  <c r="D10" i="8"/>
  <c r="D16" i="8"/>
  <c r="D18" i="8"/>
  <c r="D19" i="8"/>
  <c r="H7" i="8"/>
  <c r="H12" i="8"/>
  <c r="H14" i="8"/>
  <c r="H16" i="8"/>
  <c r="E18" i="8"/>
  <c r="E19" i="8"/>
  <c r="F18" i="8"/>
  <c r="F19" i="8"/>
  <c r="G18" i="8"/>
  <c r="G19" i="8"/>
  <c r="I18" i="8"/>
  <c r="I19" i="8"/>
  <c r="H18" i="8"/>
  <c r="H19" i="8"/>
</calcChain>
</file>

<file path=xl/sharedStrings.xml><?xml version="1.0" encoding="utf-8"?>
<sst xmlns="http://schemas.openxmlformats.org/spreadsheetml/2006/main" count="163" uniqueCount="42">
  <si>
    <t>District</t>
  </si>
  <si>
    <t>Allan Hancock</t>
  </si>
  <si>
    <t>Antelope Valley</t>
  </si>
  <si>
    <t>Cabrillo</t>
  </si>
  <si>
    <t>Citrus</t>
  </si>
  <si>
    <t>Hartnell</t>
  </si>
  <si>
    <t>Merced</t>
  </si>
  <si>
    <t>Monterey Peninsula</t>
  </si>
  <si>
    <t>Mt. San Jacinto</t>
  </si>
  <si>
    <t>San Luis Obispo</t>
  </si>
  <si>
    <t>Santa Barbara</t>
  </si>
  <si>
    <t>Santa Clarita</t>
  </si>
  <si>
    <t>Sequoias</t>
  </si>
  <si>
    <t>Victor Valley</t>
  </si>
  <si>
    <t>Yuba</t>
  </si>
  <si>
    <t>Average</t>
  </si>
  <si>
    <t>2007-08</t>
  </si>
  <si>
    <t>2008-09</t>
  </si>
  <si>
    <t>Amount Above (Below Average)</t>
  </si>
  <si>
    <t>Ohlone</t>
  </si>
  <si>
    <t>San Luis Obispo (Cuesta)</t>
  </si>
  <si>
    <t>2009-10</t>
  </si>
  <si>
    <t>2010-11</t>
  </si>
  <si>
    <t>2011-12</t>
  </si>
  <si>
    <t>2012-13</t>
  </si>
  <si>
    <t>2013-14</t>
  </si>
  <si>
    <t>2014-15</t>
  </si>
  <si>
    <t>Note: We do not have data for MA+24-36, 10 Yrs for 2007-08</t>
  </si>
  <si>
    <t>Note: We do not have data for MA+54-60, 20 Yrs for 2007-08</t>
  </si>
  <si>
    <t>Note: We do not have data for MA + 6 for either 2007-08 or 2008-09</t>
  </si>
  <si>
    <t>2015-16</t>
  </si>
  <si>
    <t>Fall 2015</t>
  </si>
  <si>
    <t>Eff Date</t>
  </si>
  <si>
    <t>Notes</t>
  </si>
  <si>
    <t>Percent needed to match average</t>
  </si>
  <si>
    <t>Percent needed to match average</t>
    <phoneticPr fontId="2" type="noConversion"/>
  </si>
  <si>
    <t>Percent needed to match average</t>
    <phoneticPr fontId="2" type="noConversion"/>
  </si>
  <si>
    <t>Percent needed to match average</t>
    <phoneticPr fontId="8" type="noConversion"/>
  </si>
  <si>
    <t>rank</t>
  </si>
  <si>
    <t>Summer 2016</t>
  </si>
  <si>
    <t>2015 rank</t>
  </si>
  <si>
    <t>2015 =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</si>
</sst>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00_);_(&quot;$&quot;* \(#,##0.000\);_(&quot;$&quot;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Century Schoolbook"/>
      <family val="1"/>
    </font>
    <font>
      <sz val="10"/>
      <name val="Century Schoolbook"/>
      <family val="1"/>
    </font>
    <font>
      <b/>
      <sz val="10"/>
      <name val="Arial"/>
      <family val="2"/>
    </font>
    <font>
      <b/>
      <sz val="10"/>
      <color indexed="8"/>
      <name val="Century Schoolbook"/>
      <family val="1"/>
    </font>
    <font>
      <sz val="10"/>
      <color indexed="8"/>
      <name val="Century Schoolbook"/>
      <family val="1"/>
    </font>
    <font>
      <sz val="8"/>
      <name val="Verdana"/>
    </font>
    <font>
      <sz val="8"/>
      <name val="Arial"/>
    </font>
    <font>
      <b/>
      <sz val="11"/>
      <color theme="1"/>
      <name val="Calibri"/>
      <family val="2"/>
      <scheme val="minor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 wrapText="1"/>
    </xf>
    <xf numFmtId="0" fontId="4" fillId="0" borderId="0" xfId="0" applyFont="1" applyFill="1"/>
    <xf numFmtId="0" fontId="4" fillId="0" borderId="0" xfId="0" applyFont="1"/>
    <xf numFmtId="164" fontId="4" fillId="0" borderId="0" xfId="2" applyNumberFormat="1" applyFont="1" applyFill="1"/>
    <xf numFmtId="0" fontId="3" fillId="0" borderId="0" xfId="0" applyFont="1" applyFill="1"/>
    <xf numFmtId="164" fontId="3" fillId="0" borderId="0" xfId="2" applyNumberFormat="1" applyFont="1" applyFill="1"/>
    <xf numFmtId="0" fontId="4" fillId="0" borderId="0" xfId="0" applyFont="1" applyFill="1" applyAlignment="1">
      <alignment horizontal="center"/>
    </xf>
    <xf numFmtId="164" fontId="3" fillId="0" borderId="0" xfId="2" applyNumberFormat="1" applyFont="1" applyFill="1" applyAlignment="1">
      <alignment horizontal="center" wrapText="1"/>
    </xf>
    <xf numFmtId="1" fontId="3" fillId="0" borderId="0" xfId="2" applyNumberFormat="1" applyFont="1" applyFill="1" applyAlignment="1">
      <alignment horizontal="center" wrapText="1"/>
    </xf>
    <xf numFmtId="1" fontId="4" fillId="0" borderId="0" xfId="2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164" fontId="4" fillId="0" borderId="0" xfId="2" applyNumberFormat="1" applyFont="1"/>
    <xf numFmtId="164" fontId="3" fillId="0" borderId="0" xfId="2" applyNumberFormat="1" applyFont="1" applyFill="1" applyAlignment="1">
      <alignment horizontal="center" vertical="center" wrapText="1"/>
    </xf>
    <xf numFmtId="164" fontId="6" fillId="0" borderId="0" xfId="2" applyNumberFormat="1" applyFont="1" applyBorder="1" applyAlignment="1">
      <alignment horizontal="center" wrapText="1"/>
    </xf>
    <xf numFmtId="164" fontId="7" fillId="0" borderId="0" xfId="2" applyNumberFormat="1" applyFont="1" applyBorder="1"/>
    <xf numFmtId="164" fontId="6" fillId="0" borderId="0" xfId="2" applyNumberFormat="1" applyFont="1" applyBorder="1"/>
    <xf numFmtId="0" fontId="4" fillId="0" borderId="0" xfId="0" applyFont="1" applyBorder="1"/>
    <xf numFmtId="165" fontId="7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 wrapText="1"/>
    </xf>
    <xf numFmtId="164" fontId="6" fillId="0" borderId="0" xfId="2" applyNumberFormat="1" applyFont="1" applyFill="1" applyBorder="1" applyAlignment="1">
      <alignment horizontal="center" wrapText="1"/>
    </xf>
    <xf numFmtId="0" fontId="5" fillId="0" borderId="0" xfId="0" applyFont="1"/>
    <xf numFmtId="164" fontId="3" fillId="0" borderId="0" xfId="2" applyNumberFormat="1" applyFont="1" applyFill="1" applyAlignment="1">
      <alignment horizontal="center"/>
    </xf>
    <xf numFmtId="164" fontId="3" fillId="0" borderId="0" xfId="2" applyNumberFormat="1" applyFont="1"/>
    <xf numFmtId="0" fontId="4" fillId="0" borderId="0" xfId="0" applyFont="1" applyFill="1" applyBorder="1"/>
    <xf numFmtId="0" fontId="3" fillId="0" borderId="0" xfId="0" applyFont="1" applyFill="1" applyBorder="1"/>
    <xf numFmtId="164" fontId="3" fillId="0" borderId="0" xfId="2" applyNumberFormat="1" applyFont="1" applyFill="1" applyBorder="1" applyAlignment="1">
      <alignment horizontal="center" wrapText="1"/>
    </xf>
    <xf numFmtId="164" fontId="3" fillId="0" borderId="0" xfId="2" applyNumberFormat="1" applyFont="1" applyFill="1" applyBorder="1"/>
    <xf numFmtId="164" fontId="7" fillId="0" borderId="0" xfId="2" applyNumberFormat="1" applyFont="1" applyFill="1" applyBorder="1"/>
    <xf numFmtId="164" fontId="4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/>
    <xf numFmtId="0" fontId="3" fillId="0" borderId="0" xfId="0" applyFont="1" applyAlignment="1">
      <alignment horizontal="center"/>
    </xf>
    <xf numFmtId="164" fontId="3" fillId="0" borderId="0" xfId="0" applyNumberFormat="1" applyFont="1"/>
    <xf numFmtId="44" fontId="4" fillId="0" borderId="0" xfId="0" applyNumberFormat="1" applyFont="1" applyFill="1"/>
    <xf numFmtId="166" fontId="4" fillId="0" borderId="0" xfId="3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0" fontId="9" fillId="0" borderId="0" xfId="0" applyFont="1"/>
    <xf numFmtId="10" fontId="4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64" fontId="4" fillId="0" borderId="0" xfId="2" applyNumberFormat="1" applyFont="1" applyFill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0" borderId="0" xfId="2" applyNumberFormat="1" applyFont="1" applyFill="1" applyBorder="1" applyAlignment="1">
      <alignment vertical="center"/>
    </xf>
    <xf numFmtId="2" fontId="0" fillId="0" borderId="0" xfId="0" applyNumberFormat="1"/>
    <xf numFmtId="3" fontId="0" fillId="0" borderId="0" xfId="0" applyNumberFormat="1"/>
    <xf numFmtId="3" fontId="10" fillId="0" borderId="0" xfId="0" applyNumberFormat="1" applyFont="1"/>
    <xf numFmtId="10" fontId="4" fillId="0" borderId="0" xfId="3" applyNumberFormat="1" applyFont="1" applyFill="1"/>
    <xf numFmtId="167" fontId="4" fillId="0" borderId="0" xfId="0" applyNumberFormat="1" applyFont="1" applyFill="1" applyAlignment="1">
      <alignment horizontal="center"/>
    </xf>
    <xf numFmtId="0" fontId="11" fillId="0" borderId="0" xfId="0" applyFont="1"/>
    <xf numFmtId="0" fontId="3" fillId="0" borderId="0" xfId="1" applyNumberFormat="1" applyFont="1" applyFill="1" applyAlignment="1">
      <alignment horizontal="center" wrapText="1"/>
    </xf>
    <xf numFmtId="0" fontId="9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N8" sqref="N8"/>
    </sheetView>
  </sheetViews>
  <sheetFormatPr defaultColWidth="8.88671875" defaultRowHeight="13.2" x14ac:dyDescent="0.25"/>
  <cols>
    <col min="1" max="1" width="26.88671875" style="2" bestFit="1" customWidth="1"/>
    <col min="2" max="2" width="13.109375" style="4" customWidth="1"/>
    <col min="3" max="3" width="11.109375" style="4" customWidth="1"/>
    <col min="4" max="4" width="10.44140625" style="7" customWidth="1"/>
    <col min="5" max="5" width="11.109375" style="2" customWidth="1"/>
    <col min="6" max="6" width="9.6640625" style="2" customWidth="1"/>
    <col min="7" max="7" width="10.88671875" style="2" customWidth="1"/>
    <col min="8" max="8" width="10.109375" style="2" customWidth="1"/>
    <col min="9" max="9" width="11.33203125" style="2" customWidth="1"/>
    <col min="10" max="11" width="11.109375" style="2" customWidth="1"/>
    <col min="12" max="12" width="13.44140625" style="7" customWidth="1"/>
    <col min="13" max="13" width="12.44140625" style="7" bestFit="1" customWidth="1"/>
    <col min="14" max="16384" width="8.88671875" style="2"/>
  </cols>
  <sheetData>
    <row r="1" spans="1:15" s="1" customFormat="1" x14ac:dyDescent="0.25">
      <c r="A1" s="1" t="s">
        <v>0</v>
      </c>
      <c r="B1" s="8" t="s">
        <v>16</v>
      </c>
      <c r="C1" s="8" t="s">
        <v>17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30</v>
      </c>
      <c r="K1" s="1">
        <v>2016</v>
      </c>
      <c r="L1" s="1" t="s">
        <v>32</v>
      </c>
      <c r="M1" s="1" t="s">
        <v>33</v>
      </c>
      <c r="N1" s="1" t="s">
        <v>38</v>
      </c>
    </row>
    <row r="2" spans="1:15" x14ac:dyDescent="0.25">
      <c r="A2" s="2" t="s">
        <v>1</v>
      </c>
      <c r="B2" s="4">
        <v>42933</v>
      </c>
      <c r="C2" s="4">
        <v>46624</v>
      </c>
      <c r="D2" s="4">
        <v>48736</v>
      </c>
      <c r="E2" s="4">
        <v>48736</v>
      </c>
      <c r="F2" s="4">
        <v>48736</v>
      </c>
      <c r="G2" s="4">
        <v>48736</v>
      </c>
      <c r="H2" s="4">
        <v>48736</v>
      </c>
      <c r="I2" s="4">
        <v>54955</v>
      </c>
      <c r="J2" s="4">
        <v>55422</v>
      </c>
      <c r="K2" s="4">
        <v>55422</v>
      </c>
      <c r="L2" s="35" t="s">
        <v>31</v>
      </c>
      <c r="N2" s="2">
        <f>RANK(K2, K$2:K$16)</f>
        <v>4</v>
      </c>
    </row>
    <row r="3" spans="1:15" x14ac:dyDescent="0.25">
      <c r="A3" s="2" t="s">
        <v>2</v>
      </c>
      <c r="B3" s="4">
        <v>50759</v>
      </c>
      <c r="C3" s="4">
        <v>50758.84</v>
      </c>
      <c r="D3" s="4">
        <v>51266.43</v>
      </c>
      <c r="E3" s="4">
        <v>51266.43</v>
      </c>
      <c r="F3" s="4">
        <v>51266.43</v>
      </c>
      <c r="G3" s="4">
        <v>51266.43</v>
      </c>
      <c r="H3" s="4">
        <v>52592</v>
      </c>
      <c r="I3" s="4">
        <v>53118</v>
      </c>
      <c r="J3" s="4">
        <v>53118.05</v>
      </c>
      <c r="K3" s="4">
        <v>53118</v>
      </c>
      <c r="L3" s="36">
        <v>41821</v>
      </c>
      <c r="N3" s="2">
        <f t="shared" ref="N3:N16" si="0">RANK(K3, K$2:K$16)</f>
        <v>10</v>
      </c>
    </row>
    <row r="4" spans="1:15" x14ac:dyDescent="0.25">
      <c r="A4" s="2" t="s">
        <v>3</v>
      </c>
      <c r="B4" s="4">
        <v>51683</v>
      </c>
      <c r="C4" s="4">
        <v>51683</v>
      </c>
      <c r="D4" s="4">
        <v>51683</v>
      </c>
      <c r="E4" s="4">
        <v>51683</v>
      </c>
      <c r="F4" s="4">
        <v>51683</v>
      </c>
      <c r="G4" s="4">
        <v>51683</v>
      </c>
      <c r="H4" s="4">
        <v>53094</v>
      </c>
      <c r="I4" s="4">
        <v>53107</v>
      </c>
      <c r="J4" s="4">
        <v>53894</v>
      </c>
      <c r="K4" s="4">
        <v>53894</v>
      </c>
      <c r="L4" s="7" t="s">
        <v>30</v>
      </c>
      <c r="M4" s="39"/>
      <c r="N4" s="2">
        <f t="shared" si="0"/>
        <v>9</v>
      </c>
    </row>
    <row r="5" spans="1:15" x14ac:dyDescent="0.25">
      <c r="A5" s="2" t="s">
        <v>4</v>
      </c>
      <c r="B5" s="4">
        <v>50718</v>
      </c>
      <c r="C5" s="4">
        <v>50718</v>
      </c>
      <c r="D5" s="4">
        <v>53626</v>
      </c>
      <c r="E5" s="4">
        <v>53626</v>
      </c>
      <c r="F5" s="4">
        <v>53626</v>
      </c>
      <c r="G5" s="4">
        <v>54699</v>
      </c>
      <c r="H5" s="4">
        <v>54699</v>
      </c>
      <c r="I5" s="4">
        <v>54699</v>
      </c>
      <c r="J5" s="4">
        <v>56340</v>
      </c>
      <c r="K5" s="4">
        <v>57467</v>
      </c>
      <c r="L5" s="36">
        <v>42370</v>
      </c>
      <c r="M5" s="40"/>
      <c r="N5" s="2">
        <f t="shared" si="0"/>
        <v>3</v>
      </c>
    </row>
    <row r="6" spans="1:15" x14ac:dyDescent="0.25">
      <c r="A6" s="2" t="s">
        <v>5</v>
      </c>
      <c r="B6" s="4">
        <v>49365</v>
      </c>
      <c r="C6" s="4">
        <v>49365</v>
      </c>
      <c r="D6" s="4">
        <v>49365</v>
      </c>
      <c r="E6" s="4">
        <v>49365</v>
      </c>
      <c r="F6" s="4">
        <v>49365</v>
      </c>
      <c r="G6" s="4">
        <v>49365</v>
      </c>
      <c r="H6" s="4">
        <v>51883</v>
      </c>
      <c r="I6" s="4">
        <v>53906</v>
      </c>
      <c r="J6" s="4">
        <v>53906</v>
      </c>
      <c r="K6" s="4">
        <v>53906</v>
      </c>
      <c r="L6" s="7" t="s">
        <v>26</v>
      </c>
      <c r="N6" s="2">
        <f t="shared" si="0"/>
        <v>8</v>
      </c>
    </row>
    <row r="7" spans="1:15" x14ac:dyDescent="0.25">
      <c r="A7" s="2" t="s">
        <v>6</v>
      </c>
      <c r="B7" s="4">
        <v>50339</v>
      </c>
      <c r="C7" s="4">
        <v>50339</v>
      </c>
      <c r="D7" s="4">
        <v>50339</v>
      </c>
      <c r="E7" s="4">
        <v>50339</v>
      </c>
      <c r="F7" s="4">
        <v>50339</v>
      </c>
      <c r="G7" s="4">
        <v>50339</v>
      </c>
      <c r="H7" s="4">
        <v>50339</v>
      </c>
      <c r="I7" s="4">
        <v>50339</v>
      </c>
      <c r="J7" s="4">
        <v>50339</v>
      </c>
      <c r="K7" s="4">
        <v>50868</v>
      </c>
      <c r="L7" s="7" t="s">
        <v>30</v>
      </c>
      <c r="N7" s="2">
        <f t="shared" si="0"/>
        <v>13</v>
      </c>
    </row>
    <row r="8" spans="1:15" x14ac:dyDescent="0.25">
      <c r="A8" s="2" t="s">
        <v>7</v>
      </c>
      <c r="B8" s="4">
        <v>50728</v>
      </c>
      <c r="C8" s="4">
        <v>50728</v>
      </c>
      <c r="D8" s="4">
        <v>51971</v>
      </c>
      <c r="E8" s="4">
        <v>51971</v>
      </c>
      <c r="F8" s="4">
        <v>50921</v>
      </c>
      <c r="G8" s="4">
        <v>50921</v>
      </c>
      <c r="H8" s="4">
        <v>51971</v>
      </c>
      <c r="I8" s="4">
        <v>51971</v>
      </c>
      <c r="J8" s="4">
        <v>52532</v>
      </c>
      <c r="K8" s="4">
        <v>52532</v>
      </c>
      <c r="L8" s="36" t="s">
        <v>30</v>
      </c>
      <c r="N8" s="2">
        <f t="shared" si="0"/>
        <v>11</v>
      </c>
    </row>
    <row r="9" spans="1:15" x14ac:dyDescent="0.25">
      <c r="A9" s="2" t="s">
        <v>8</v>
      </c>
      <c r="B9" s="4">
        <v>47929</v>
      </c>
      <c r="C9" s="4">
        <v>47929.438999999998</v>
      </c>
      <c r="D9" s="4">
        <v>47929.438999999998</v>
      </c>
      <c r="E9" s="4">
        <v>48169</v>
      </c>
      <c r="F9" s="4">
        <v>48169</v>
      </c>
      <c r="G9" s="4">
        <v>48169</v>
      </c>
      <c r="H9" s="4">
        <v>48169</v>
      </c>
      <c r="I9" s="4">
        <v>50096</v>
      </c>
      <c r="J9" s="4">
        <v>50095.85</v>
      </c>
      <c r="K9" s="4">
        <v>50096</v>
      </c>
      <c r="L9" s="36">
        <v>42186</v>
      </c>
      <c r="N9" s="2">
        <f t="shared" si="0"/>
        <v>14</v>
      </c>
    </row>
    <row r="10" spans="1:15" x14ac:dyDescent="0.25">
      <c r="A10" s="2" t="s">
        <v>19</v>
      </c>
      <c r="B10" s="4">
        <v>61311</v>
      </c>
      <c r="C10" s="4">
        <v>61311</v>
      </c>
      <c r="D10" s="4">
        <v>61719</v>
      </c>
      <c r="E10" s="4">
        <v>62129</v>
      </c>
      <c r="F10" s="4">
        <v>62129</v>
      </c>
      <c r="G10" s="4">
        <v>62129</v>
      </c>
      <c r="H10" s="4">
        <v>63104</v>
      </c>
      <c r="I10" s="4">
        <v>63104</v>
      </c>
      <c r="J10" s="4">
        <v>63104</v>
      </c>
      <c r="K10" s="4">
        <v>65004</v>
      </c>
      <c r="L10" s="7" t="s">
        <v>39</v>
      </c>
      <c r="N10" s="2">
        <f t="shared" si="0"/>
        <v>1</v>
      </c>
    </row>
    <row r="11" spans="1:15" x14ac:dyDescent="0.25">
      <c r="A11" s="5" t="s">
        <v>20</v>
      </c>
      <c r="B11" s="6">
        <v>46718</v>
      </c>
      <c r="C11" s="6">
        <v>46718</v>
      </c>
      <c r="D11" s="6">
        <v>46718</v>
      </c>
      <c r="E11" s="6">
        <v>46718</v>
      </c>
      <c r="F11" s="6">
        <v>46718</v>
      </c>
      <c r="G11" s="6">
        <v>46718</v>
      </c>
      <c r="H11" s="6">
        <v>46718</v>
      </c>
      <c r="I11" s="6">
        <v>47657</v>
      </c>
      <c r="J11" s="6">
        <v>50039</v>
      </c>
      <c r="K11" s="6">
        <v>50040</v>
      </c>
      <c r="L11" s="7" t="s">
        <v>30</v>
      </c>
      <c r="N11" s="2">
        <f t="shared" si="0"/>
        <v>15</v>
      </c>
      <c r="O11" s="2" t="s">
        <v>41</v>
      </c>
    </row>
    <row r="12" spans="1:15" x14ac:dyDescent="0.25">
      <c r="A12" s="2" t="s">
        <v>10</v>
      </c>
      <c r="B12" s="4">
        <v>55668</v>
      </c>
      <c r="C12" s="4">
        <v>55668</v>
      </c>
      <c r="D12" s="4">
        <v>55668</v>
      </c>
      <c r="E12" s="4">
        <v>55668</v>
      </c>
      <c r="F12" s="4">
        <v>55668</v>
      </c>
      <c r="G12" s="4">
        <v>55668</v>
      </c>
      <c r="H12" s="4">
        <v>56968</v>
      </c>
      <c r="I12" s="4">
        <v>57542</v>
      </c>
      <c r="J12" s="4">
        <v>58038</v>
      </c>
      <c r="K12" s="4">
        <v>58038</v>
      </c>
      <c r="L12" s="7" t="s">
        <v>30</v>
      </c>
      <c r="N12" s="2">
        <f t="shared" si="0"/>
        <v>2</v>
      </c>
    </row>
    <row r="13" spans="1:15" x14ac:dyDescent="0.25">
      <c r="A13" s="2" t="s">
        <v>11</v>
      </c>
      <c r="B13" s="4">
        <v>52920</v>
      </c>
      <c r="C13" s="4">
        <v>52920</v>
      </c>
      <c r="D13" s="4">
        <v>52920</v>
      </c>
      <c r="E13" s="4">
        <v>52920</v>
      </c>
      <c r="F13" s="4">
        <v>52920</v>
      </c>
      <c r="G13" s="4">
        <v>52920</v>
      </c>
      <c r="H13" s="4">
        <v>52920</v>
      </c>
      <c r="I13" s="4">
        <v>55332</v>
      </c>
      <c r="J13" s="4">
        <f>4611*12</f>
        <v>55332</v>
      </c>
      <c r="K13" s="4">
        <v>55332</v>
      </c>
      <c r="L13" s="7" t="s">
        <v>26</v>
      </c>
      <c r="N13" s="2">
        <f t="shared" si="0"/>
        <v>5</v>
      </c>
    </row>
    <row r="14" spans="1:15" x14ac:dyDescent="0.25">
      <c r="A14" s="2" t="s">
        <v>12</v>
      </c>
      <c r="B14" s="4">
        <v>53969</v>
      </c>
      <c r="C14" s="4">
        <v>53968.83</v>
      </c>
      <c r="D14" s="4">
        <v>54663.48</v>
      </c>
      <c r="E14" s="4">
        <v>54663.48</v>
      </c>
      <c r="F14" s="4">
        <v>54663.48</v>
      </c>
      <c r="G14" s="4">
        <v>54663.48</v>
      </c>
      <c r="H14" s="4">
        <v>54663.48</v>
      </c>
      <c r="I14" s="4">
        <v>54663</v>
      </c>
      <c r="J14" s="4">
        <v>54663.48</v>
      </c>
      <c r="K14" s="4">
        <v>54663</v>
      </c>
      <c r="L14" s="7" t="s">
        <v>30</v>
      </c>
      <c r="N14" s="2">
        <f t="shared" si="0"/>
        <v>6</v>
      </c>
    </row>
    <row r="15" spans="1:15" x14ac:dyDescent="0.25">
      <c r="A15" s="2" t="s">
        <v>13</v>
      </c>
      <c r="B15" s="4">
        <v>45085</v>
      </c>
      <c r="C15" s="4">
        <v>49467</v>
      </c>
      <c r="D15" s="4">
        <v>49467</v>
      </c>
      <c r="E15" s="4">
        <v>49962</v>
      </c>
      <c r="F15" s="4">
        <v>49962</v>
      </c>
      <c r="G15" s="4">
        <v>49962</v>
      </c>
      <c r="H15" s="4">
        <v>49962</v>
      </c>
      <c r="I15" s="4">
        <v>49962</v>
      </c>
      <c r="J15" s="4">
        <v>49962</v>
      </c>
      <c r="K15" s="4">
        <v>51711</v>
      </c>
      <c r="L15" s="36" t="s">
        <v>30</v>
      </c>
      <c r="M15" s="50"/>
      <c r="N15" s="2">
        <f t="shared" si="0"/>
        <v>12</v>
      </c>
    </row>
    <row r="16" spans="1:15" x14ac:dyDescent="0.25">
      <c r="A16" s="2" t="s">
        <v>14</v>
      </c>
      <c r="B16" s="4">
        <v>52592</v>
      </c>
      <c r="C16" s="4">
        <v>52592</v>
      </c>
      <c r="D16" s="4">
        <v>52592</v>
      </c>
      <c r="E16" s="4">
        <v>52592</v>
      </c>
      <c r="F16" s="4">
        <v>52592</v>
      </c>
      <c r="G16" s="4">
        <v>52592</v>
      </c>
      <c r="H16" s="4">
        <v>53253</v>
      </c>
      <c r="I16" s="4">
        <v>53614</v>
      </c>
      <c r="J16" s="4">
        <v>54051</v>
      </c>
      <c r="K16" s="4">
        <v>54051</v>
      </c>
      <c r="L16" s="7" t="s">
        <v>30</v>
      </c>
      <c r="N16" s="2">
        <f t="shared" si="0"/>
        <v>7</v>
      </c>
    </row>
    <row r="17" spans="1:11" x14ac:dyDescent="0.25">
      <c r="J17" s="4"/>
      <c r="K17" s="4"/>
    </row>
    <row r="18" spans="1:11" x14ac:dyDescent="0.25">
      <c r="A18" s="5" t="s">
        <v>15</v>
      </c>
      <c r="B18" s="6">
        <f>AVERAGE(B2:B16)</f>
        <v>50847.8</v>
      </c>
      <c r="C18" s="6">
        <f t="shared" ref="C18:I18" si="1">AVERAGE(C2:C16)</f>
        <v>51386.00726666666</v>
      </c>
      <c r="D18" s="6">
        <f t="shared" si="1"/>
        <v>51910.889933333332</v>
      </c>
      <c r="E18" s="6">
        <f t="shared" si="1"/>
        <v>51987.193999999996</v>
      </c>
      <c r="F18" s="6">
        <f t="shared" si="1"/>
        <v>51917.193999999996</v>
      </c>
      <c r="G18" s="6">
        <f t="shared" si="1"/>
        <v>51988.727333333329</v>
      </c>
      <c r="H18" s="6">
        <f t="shared" si="1"/>
        <v>52604.765333333329</v>
      </c>
      <c r="I18" s="6">
        <f t="shared" si="1"/>
        <v>53604.333333333336</v>
      </c>
      <c r="J18" s="6">
        <f t="shared" ref="J18:K18" si="2">AVERAGE(J2:J16)</f>
        <v>54055.758666666661</v>
      </c>
      <c r="K18" s="6">
        <f t="shared" si="2"/>
        <v>54409.466666666667</v>
      </c>
    </row>
    <row r="19" spans="1:11" x14ac:dyDescent="0.25">
      <c r="A19" s="2" t="s">
        <v>18</v>
      </c>
      <c r="B19" s="6">
        <f>B11-B18</f>
        <v>-4129.8000000000029</v>
      </c>
      <c r="C19" s="6">
        <f t="shared" ref="C19:I19" si="3">C11-C18</f>
        <v>-4668.0072666666601</v>
      </c>
      <c r="D19" s="6">
        <f t="shared" si="3"/>
        <v>-5192.889933333332</v>
      </c>
      <c r="E19" s="6">
        <f t="shared" si="3"/>
        <v>-5269.1939999999959</v>
      </c>
      <c r="F19" s="6">
        <f t="shared" si="3"/>
        <v>-5199.1939999999959</v>
      </c>
      <c r="G19" s="6">
        <f t="shared" si="3"/>
        <v>-5270.7273333333287</v>
      </c>
      <c r="H19" s="6">
        <f t="shared" si="3"/>
        <v>-5886.7653333333292</v>
      </c>
      <c r="I19" s="6">
        <f t="shared" si="3"/>
        <v>-5947.3333333333358</v>
      </c>
      <c r="J19" s="6">
        <f t="shared" ref="J19:K19" si="4">J11-J18</f>
        <v>-4016.7586666666612</v>
      </c>
      <c r="K19" s="6">
        <f t="shared" si="4"/>
        <v>-4369.4666666666672</v>
      </c>
    </row>
    <row r="20" spans="1:11" x14ac:dyDescent="0.25">
      <c r="A20" s="2" t="s">
        <v>36</v>
      </c>
      <c r="J20" s="49">
        <f>J19/J11</f>
        <v>-8.0272560735959175E-2</v>
      </c>
      <c r="K20" s="49">
        <f>K19/K11</f>
        <v>-8.731947775113244E-2</v>
      </c>
    </row>
  </sheetData>
  <phoneticPr fontId="2" type="noConversion"/>
  <printOptions horizontalCentered="1" gridLines="1"/>
  <pageMargins left="0.42" right="0.34" top="1" bottom="1" header="0.5" footer="0.5"/>
  <headerFooter alignWithMargins="0">
    <oddHeader>&amp;L.&amp;C&amp;"Century Schoolbook,Regular"&amp;12Salary Comparisons in Cuesta Comparison Districts
&amp;RBeginning Salary
MA, No Experience</oddHeader>
    <oddFooter>&amp;LResearch Department
California Federation of Teachers&amp;CPage &amp;P of &amp;N&amp;RSource: CFT Annual Salary Report
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J2" sqref="J2"/>
    </sheetView>
  </sheetViews>
  <sheetFormatPr defaultColWidth="8.88671875" defaultRowHeight="13.2" x14ac:dyDescent="0.25"/>
  <cols>
    <col min="1" max="1" width="26.109375" style="2" customWidth="1"/>
    <col min="2" max="2" width="10" style="4" customWidth="1"/>
    <col min="3" max="3" width="9.6640625" style="3" customWidth="1"/>
    <col min="4" max="4" width="10.6640625" style="15" customWidth="1"/>
    <col min="5" max="5" width="11" style="17" customWidth="1"/>
    <col min="6" max="6" width="9.6640625" style="18" customWidth="1"/>
    <col min="7" max="7" width="10.109375" customWidth="1"/>
    <col min="8" max="9" width="10.33203125" customWidth="1"/>
  </cols>
  <sheetData>
    <row r="1" spans="1:11" ht="26.4" x14ac:dyDescent="0.25">
      <c r="A1" s="1" t="s">
        <v>0</v>
      </c>
      <c r="B1" s="13" t="s">
        <v>21</v>
      </c>
      <c r="C1" s="14" t="s">
        <v>22</v>
      </c>
      <c r="D1" s="14" t="s">
        <v>23</v>
      </c>
      <c r="E1" s="14" t="s">
        <v>24</v>
      </c>
      <c r="F1" s="19" t="s">
        <v>25</v>
      </c>
      <c r="G1" s="20" t="s">
        <v>26</v>
      </c>
      <c r="H1" s="20" t="s">
        <v>30</v>
      </c>
      <c r="I1" s="1">
        <v>2016</v>
      </c>
      <c r="J1" s="20" t="s">
        <v>38</v>
      </c>
      <c r="K1" s="20" t="s">
        <v>40</v>
      </c>
    </row>
    <row r="2" spans="1:11" x14ac:dyDescent="0.25">
      <c r="A2" s="2" t="s">
        <v>1</v>
      </c>
      <c r="B2" s="4">
        <v>59562</v>
      </c>
      <c r="C2" s="15">
        <v>59562</v>
      </c>
      <c r="D2" s="15">
        <v>59562</v>
      </c>
      <c r="E2" s="15">
        <v>59562</v>
      </c>
      <c r="F2" s="15">
        <v>59562</v>
      </c>
      <c r="G2" s="28">
        <v>67163</v>
      </c>
      <c r="H2" s="28">
        <v>67735</v>
      </c>
      <c r="I2" s="28">
        <v>67735</v>
      </c>
      <c r="J2">
        <f>RANK(I2, I$2:I$16)</f>
        <v>6</v>
      </c>
      <c r="K2">
        <v>6</v>
      </c>
    </row>
    <row r="3" spans="1:11" x14ac:dyDescent="0.25">
      <c r="A3" s="2" t="s">
        <v>2</v>
      </c>
      <c r="B3" s="4">
        <v>65067.71</v>
      </c>
      <c r="C3" s="15">
        <v>65068</v>
      </c>
      <c r="D3" s="15">
        <v>65068</v>
      </c>
      <c r="E3" s="15">
        <v>65068</v>
      </c>
      <c r="F3" s="15">
        <v>66750</v>
      </c>
      <c r="G3" s="28">
        <v>67417</v>
      </c>
      <c r="H3" s="28">
        <v>67417</v>
      </c>
      <c r="I3" s="28">
        <v>67417</v>
      </c>
      <c r="J3">
        <f t="shared" ref="J3:J16" si="0">RANK(I3, I$2:I$16)</f>
        <v>8</v>
      </c>
      <c r="K3">
        <v>8</v>
      </c>
    </row>
    <row r="4" spans="1:11" x14ac:dyDescent="0.25">
      <c r="A4" s="2" t="s">
        <v>3</v>
      </c>
      <c r="B4" s="4">
        <v>65593</v>
      </c>
      <c r="C4" s="15">
        <v>65593</v>
      </c>
      <c r="D4" s="15">
        <v>65593</v>
      </c>
      <c r="E4" s="15">
        <v>65593</v>
      </c>
      <c r="F4" s="15">
        <v>67384</v>
      </c>
      <c r="G4" s="28">
        <v>67400</v>
      </c>
      <c r="H4" s="28">
        <v>68400</v>
      </c>
      <c r="I4" s="28">
        <v>68400</v>
      </c>
      <c r="J4">
        <f t="shared" si="0"/>
        <v>4</v>
      </c>
      <c r="K4">
        <v>4</v>
      </c>
    </row>
    <row r="5" spans="1:11" x14ac:dyDescent="0.25">
      <c r="A5" s="2" t="s">
        <v>4</v>
      </c>
      <c r="B5" s="4">
        <v>64170</v>
      </c>
      <c r="C5" s="15">
        <v>64170</v>
      </c>
      <c r="D5" s="15">
        <v>65453</v>
      </c>
      <c r="E5" s="15">
        <v>65453</v>
      </c>
      <c r="F5" s="15">
        <v>65453</v>
      </c>
      <c r="G5" s="28">
        <v>65453</v>
      </c>
      <c r="H5" s="28">
        <v>67417</v>
      </c>
      <c r="I5" s="28">
        <v>67417</v>
      </c>
      <c r="J5">
        <f t="shared" si="0"/>
        <v>8</v>
      </c>
      <c r="K5">
        <v>8</v>
      </c>
    </row>
    <row r="6" spans="1:11" x14ac:dyDescent="0.25">
      <c r="A6" s="2" t="s">
        <v>5</v>
      </c>
      <c r="B6" s="4">
        <v>64158</v>
      </c>
      <c r="C6" s="15">
        <v>64158</v>
      </c>
      <c r="D6" s="15">
        <v>64158</v>
      </c>
      <c r="E6" s="15">
        <v>64158</v>
      </c>
      <c r="F6" s="15">
        <v>67366</v>
      </c>
      <c r="G6" s="28">
        <v>70061</v>
      </c>
      <c r="H6" s="28">
        <v>70061</v>
      </c>
      <c r="I6" s="28">
        <v>70061</v>
      </c>
      <c r="J6">
        <f t="shared" si="0"/>
        <v>3</v>
      </c>
      <c r="K6">
        <v>3</v>
      </c>
    </row>
    <row r="7" spans="1:11" x14ac:dyDescent="0.25">
      <c r="A7" s="2" t="s">
        <v>6</v>
      </c>
      <c r="B7" s="4">
        <v>64065</v>
      </c>
      <c r="C7" s="15">
        <v>64065</v>
      </c>
      <c r="D7" s="15">
        <v>64065</v>
      </c>
      <c r="E7" s="15">
        <v>64065</v>
      </c>
      <c r="F7" s="15">
        <v>64065</v>
      </c>
      <c r="G7" s="28">
        <v>64065</v>
      </c>
      <c r="H7" s="28">
        <v>64065</v>
      </c>
      <c r="I7" s="28">
        <v>64065</v>
      </c>
      <c r="J7">
        <f t="shared" si="0"/>
        <v>13</v>
      </c>
      <c r="K7">
        <v>13</v>
      </c>
    </row>
    <row r="8" spans="1:11" x14ac:dyDescent="0.25">
      <c r="A8" s="2" t="s">
        <v>7</v>
      </c>
      <c r="B8" s="4">
        <v>65348</v>
      </c>
      <c r="C8" s="15">
        <v>65348</v>
      </c>
      <c r="D8" s="15">
        <v>64028</v>
      </c>
      <c r="E8" s="15">
        <v>64028</v>
      </c>
      <c r="F8" s="15">
        <v>65348</v>
      </c>
      <c r="G8" s="28">
        <v>65348</v>
      </c>
      <c r="H8" s="28">
        <v>66054</v>
      </c>
      <c r="I8" s="28">
        <v>66054</v>
      </c>
      <c r="J8">
        <f t="shared" si="0"/>
        <v>11</v>
      </c>
      <c r="K8">
        <v>11</v>
      </c>
    </row>
    <row r="9" spans="1:11" x14ac:dyDescent="0.25">
      <c r="A9" s="2" t="s">
        <v>8</v>
      </c>
      <c r="B9" s="4">
        <v>57230.267999999996</v>
      </c>
      <c r="C9" s="15">
        <v>57516</v>
      </c>
      <c r="D9" s="15">
        <v>57516</v>
      </c>
      <c r="E9" s="15">
        <v>57516</v>
      </c>
      <c r="F9" s="15">
        <v>57516.41</v>
      </c>
      <c r="G9" s="28">
        <v>59817</v>
      </c>
      <c r="H9" s="28">
        <v>59817.076000000001</v>
      </c>
      <c r="I9" s="28">
        <v>59817.076000000001</v>
      </c>
      <c r="J9">
        <f t="shared" si="0"/>
        <v>15</v>
      </c>
      <c r="K9">
        <v>15</v>
      </c>
    </row>
    <row r="10" spans="1:11" x14ac:dyDescent="0.25">
      <c r="A10" s="2" t="s">
        <v>19</v>
      </c>
      <c r="B10" s="4">
        <v>76128</v>
      </c>
      <c r="C10" s="15">
        <v>76634</v>
      </c>
      <c r="D10" s="15">
        <v>76634</v>
      </c>
      <c r="E10" s="15">
        <v>76634</v>
      </c>
      <c r="F10" s="15">
        <v>77837</v>
      </c>
      <c r="G10" s="28">
        <v>77837</v>
      </c>
      <c r="H10" s="28">
        <v>77837</v>
      </c>
      <c r="I10" s="28">
        <v>78164</v>
      </c>
      <c r="J10">
        <f t="shared" si="0"/>
        <v>1</v>
      </c>
      <c r="K10">
        <v>1</v>
      </c>
    </row>
    <row r="11" spans="1:11" s="21" customFormat="1" x14ac:dyDescent="0.25">
      <c r="A11" s="5" t="s">
        <v>9</v>
      </c>
      <c r="B11" s="6">
        <v>60749</v>
      </c>
      <c r="C11" s="16">
        <v>60749</v>
      </c>
      <c r="D11" s="16">
        <v>60749</v>
      </c>
      <c r="E11" s="16">
        <v>60749</v>
      </c>
      <c r="F11" s="16">
        <v>60749</v>
      </c>
      <c r="G11" s="16">
        <v>61970</v>
      </c>
      <c r="H11" s="16">
        <v>65069</v>
      </c>
      <c r="I11" s="31">
        <v>65069</v>
      </c>
      <c r="J11">
        <f t="shared" si="0"/>
        <v>12</v>
      </c>
      <c r="K11" s="21">
        <v>12</v>
      </c>
    </row>
    <row r="12" spans="1:11" x14ac:dyDescent="0.25">
      <c r="A12" s="2" t="s">
        <v>10</v>
      </c>
      <c r="B12" s="4">
        <v>67668</v>
      </c>
      <c r="C12" s="28">
        <v>67668</v>
      </c>
      <c r="D12" s="28">
        <v>67668</v>
      </c>
      <c r="E12" s="28">
        <v>67668</v>
      </c>
      <c r="F12" s="28">
        <v>68968</v>
      </c>
      <c r="G12" s="28">
        <v>69554</v>
      </c>
      <c r="H12" s="28">
        <v>70263</v>
      </c>
      <c r="I12" s="28">
        <v>70263</v>
      </c>
      <c r="J12">
        <f t="shared" si="0"/>
        <v>2</v>
      </c>
      <c r="K12">
        <v>2</v>
      </c>
    </row>
    <row r="13" spans="1:11" x14ac:dyDescent="0.25">
      <c r="A13" s="2" t="s">
        <v>11</v>
      </c>
      <c r="B13" s="4">
        <v>65250</v>
      </c>
      <c r="C13" s="15">
        <v>65250</v>
      </c>
      <c r="D13" s="15">
        <v>65250</v>
      </c>
      <c r="E13" s="15">
        <v>65250</v>
      </c>
      <c r="F13" s="15">
        <f>5438*12</f>
        <v>65256</v>
      </c>
      <c r="G13" s="28">
        <v>68232</v>
      </c>
      <c r="H13" s="28">
        <v>68232</v>
      </c>
      <c r="I13" s="28">
        <v>68232</v>
      </c>
      <c r="J13">
        <f t="shared" si="0"/>
        <v>5</v>
      </c>
      <c r="K13">
        <v>5</v>
      </c>
    </row>
    <row r="14" spans="1:11" x14ac:dyDescent="0.25">
      <c r="A14" s="2" t="s">
        <v>12</v>
      </c>
      <c r="B14" s="4">
        <v>66752.23</v>
      </c>
      <c r="C14" s="15">
        <v>66752</v>
      </c>
      <c r="D14" s="15">
        <v>66752</v>
      </c>
      <c r="E14" s="15">
        <v>66752</v>
      </c>
      <c r="F14" s="15">
        <v>66752.23</v>
      </c>
      <c r="G14" s="28">
        <v>66752</v>
      </c>
      <c r="H14" s="28">
        <v>66752</v>
      </c>
      <c r="I14" s="28">
        <v>66752</v>
      </c>
      <c r="J14">
        <f t="shared" si="0"/>
        <v>10</v>
      </c>
      <c r="K14">
        <v>10</v>
      </c>
    </row>
    <row r="15" spans="1:11" x14ac:dyDescent="0.25">
      <c r="A15" s="2" t="s">
        <v>13</v>
      </c>
      <c r="B15" s="4">
        <v>63252</v>
      </c>
      <c r="C15" s="15">
        <v>63252</v>
      </c>
      <c r="D15" s="15">
        <v>63252</v>
      </c>
      <c r="E15" s="15">
        <v>63252</v>
      </c>
      <c r="F15" s="15">
        <v>63252</v>
      </c>
      <c r="G15" s="28">
        <v>63252</v>
      </c>
      <c r="H15" s="28">
        <v>63252</v>
      </c>
      <c r="I15" s="28">
        <v>63252</v>
      </c>
      <c r="J15">
        <f t="shared" si="0"/>
        <v>14</v>
      </c>
      <c r="K15">
        <v>14</v>
      </c>
    </row>
    <row r="16" spans="1:11" x14ac:dyDescent="0.25">
      <c r="A16" s="2" t="s">
        <v>14</v>
      </c>
      <c r="B16" s="4">
        <v>65760</v>
      </c>
      <c r="C16" s="15">
        <v>65760</v>
      </c>
      <c r="D16" s="15">
        <v>65760</v>
      </c>
      <c r="E16" s="15">
        <v>65760</v>
      </c>
      <c r="F16" s="15">
        <v>66586</v>
      </c>
      <c r="G16" s="28">
        <v>67036</v>
      </c>
      <c r="H16" s="28">
        <v>67582</v>
      </c>
      <c r="I16" s="28">
        <v>67582</v>
      </c>
      <c r="J16">
        <f t="shared" si="0"/>
        <v>7</v>
      </c>
      <c r="K16">
        <v>7</v>
      </c>
    </row>
    <row r="17" spans="1:9" x14ac:dyDescent="0.25">
      <c r="C17" s="15"/>
      <c r="E17" s="15"/>
      <c r="F17" s="15"/>
    </row>
    <row r="18" spans="1:9" x14ac:dyDescent="0.25">
      <c r="A18" s="5" t="s">
        <v>15</v>
      </c>
      <c r="B18" s="23">
        <f t="shared" ref="B18:G18" si="1">AVERAGE(B2:B16)</f>
        <v>64716.880533333322</v>
      </c>
      <c r="C18" s="23">
        <f t="shared" si="1"/>
        <v>64769.666666666664</v>
      </c>
      <c r="D18" s="23">
        <f t="shared" si="1"/>
        <v>64767.199999999997</v>
      </c>
      <c r="E18" s="23">
        <f t="shared" si="1"/>
        <v>64767.199999999997</v>
      </c>
      <c r="F18" s="23">
        <f t="shared" si="1"/>
        <v>65522.976000000002</v>
      </c>
      <c r="G18" s="23">
        <f t="shared" si="1"/>
        <v>66757.133333333331</v>
      </c>
      <c r="H18" s="23">
        <f t="shared" ref="H18:I18" si="2">AVERAGE(H2:H16)</f>
        <v>67330.205066666662</v>
      </c>
      <c r="I18" s="23">
        <f t="shared" si="2"/>
        <v>67352.005066666665</v>
      </c>
    </row>
    <row r="19" spans="1:9" x14ac:dyDescent="0.25">
      <c r="A19" s="2" t="s">
        <v>18</v>
      </c>
      <c r="B19" s="6">
        <f t="shared" ref="B19:G19" si="3">B11-B18</f>
        <v>-3967.8805333333221</v>
      </c>
      <c r="C19" s="6">
        <f t="shared" si="3"/>
        <v>-4020.6666666666642</v>
      </c>
      <c r="D19" s="6">
        <f t="shared" si="3"/>
        <v>-4018.1999999999971</v>
      </c>
      <c r="E19" s="6">
        <f t="shared" si="3"/>
        <v>-4018.1999999999971</v>
      </c>
      <c r="F19" s="6">
        <f t="shared" si="3"/>
        <v>-4773.9760000000024</v>
      </c>
      <c r="G19" s="6">
        <f t="shared" si="3"/>
        <v>-4787.1333333333314</v>
      </c>
      <c r="H19" s="6">
        <f t="shared" ref="H19:I19" si="4">H11-H18</f>
        <v>-2261.2050666666619</v>
      </c>
      <c r="I19" s="6">
        <f t="shared" si="4"/>
        <v>-2283.0050666666648</v>
      </c>
    </row>
    <row r="20" spans="1:9" x14ac:dyDescent="0.25">
      <c r="A20" s="2" t="s">
        <v>34</v>
      </c>
      <c r="H20" s="46">
        <f>H19/H11*(-100)</f>
        <v>3.4750880859805156</v>
      </c>
      <c r="I20" s="46">
        <f>I19/I11*(-100)</f>
        <v>3.5085909829053232</v>
      </c>
    </row>
    <row r="21" spans="1:9" x14ac:dyDescent="0.25">
      <c r="A21" s="2" t="s">
        <v>29</v>
      </c>
    </row>
  </sheetData>
  <phoneticPr fontId="8" type="noConversion"/>
  <printOptions horizontalCentered="1" gridLines="1"/>
  <pageMargins left="0.75" right="0.75" top="1" bottom="1" header="0.5" footer="0.5"/>
  <headerFooter alignWithMargins="0">
    <oddHeader>&amp;C&amp;"Century Schoolbook,Regular"&amp;12Salary Comparisons in Cuesta Comparison Districts&amp;RMA + 6 Yrs</oddHeader>
    <oddFooter>&amp;LResearch Department
California Federation of Teachers&amp;CPage &amp;P of &amp;N&amp;RSource: CFT Annaul Salary Report
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1" sqref="K11"/>
    </sheetView>
  </sheetViews>
  <sheetFormatPr defaultColWidth="8.88671875" defaultRowHeight="13.2" x14ac:dyDescent="0.25"/>
  <cols>
    <col min="1" max="1" width="26.33203125" style="2" customWidth="1"/>
    <col min="2" max="2" width="11.88671875" style="12" customWidth="1"/>
    <col min="3" max="3" width="12.44140625" style="10" customWidth="1"/>
    <col min="4" max="4" width="11.109375" style="4" customWidth="1"/>
    <col min="5" max="5" width="10.44140625" style="7" customWidth="1"/>
    <col min="6" max="6" width="10.44140625" style="2" customWidth="1"/>
    <col min="7" max="7" width="11.33203125" style="2" customWidth="1"/>
    <col min="8" max="8" width="10.88671875" style="2" customWidth="1"/>
    <col min="9" max="10" width="10.33203125" style="2" customWidth="1"/>
    <col min="11" max="16384" width="8.88671875" style="2"/>
  </cols>
  <sheetData>
    <row r="1" spans="1:12" s="1" customFormat="1" ht="26.4" x14ac:dyDescent="0.25">
      <c r="A1" s="1" t="s">
        <v>0</v>
      </c>
      <c r="B1" s="8" t="s">
        <v>17</v>
      </c>
      <c r="C1" s="9" t="s">
        <v>21</v>
      </c>
      <c r="D1" s="8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30</v>
      </c>
      <c r="J1" s="1">
        <v>2016</v>
      </c>
      <c r="K1" s="20" t="s">
        <v>38</v>
      </c>
      <c r="L1" s="1" t="s">
        <v>40</v>
      </c>
    </row>
    <row r="2" spans="1:12" x14ac:dyDescent="0.25">
      <c r="A2" s="2" t="s">
        <v>1</v>
      </c>
      <c r="B2" s="12">
        <v>71444</v>
      </c>
      <c r="C2" s="12">
        <v>77224</v>
      </c>
      <c r="D2" s="15">
        <v>77224</v>
      </c>
      <c r="E2" s="15">
        <v>77224</v>
      </c>
      <c r="F2" s="15">
        <v>77224</v>
      </c>
      <c r="G2" s="28">
        <v>77224</v>
      </c>
      <c r="H2" s="4">
        <v>84073</v>
      </c>
      <c r="I2" s="4">
        <v>84788</v>
      </c>
      <c r="J2" s="4">
        <v>84788</v>
      </c>
      <c r="K2">
        <f>RANK(J2,J$2:J$16)</f>
        <v>4</v>
      </c>
      <c r="L2" s="2">
        <v>4</v>
      </c>
    </row>
    <row r="3" spans="1:12" x14ac:dyDescent="0.25">
      <c r="A3" s="2" t="s">
        <v>2</v>
      </c>
      <c r="B3" s="12">
        <v>75217.89</v>
      </c>
      <c r="C3" s="12">
        <v>78270.62</v>
      </c>
      <c r="D3" s="15">
        <v>78271</v>
      </c>
      <c r="E3" s="15">
        <v>78271</v>
      </c>
      <c r="F3" s="15">
        <v>78271</v>
      </c>
      <c r="G3" s="28">
        <v>80295</v>
      </c>
      <c r="H3" s="4">
        <v>81098</v>
      </c>
      <c r="I3" s="4">
        <v>81097.634000000005</v>
      </c>
      <c r="J3" s="47">
        <v>81098</v>
      </c>
      <c r="K3">
        <f t="shared" ref="K3:K16" si="0">RANK(J3, J$2:J$16)</f>
        <v>10</v>
      </c>
      <c r="L3" s="2">
        <v>9</v>
      </c>
    </row>
    <row r="4" spans="1:12" x14ac:dyDescent="0.25">
      <c r="A4" s="2" t="s">
        <v>3</v>
      </c>
      <c r="B4" s="12">
        <v>76000</v>
      </c>
      <c r="C4" s="12">
        <v>76874</v>
      </c>
      <c r="D4" s="15">
        <v>76874</v>
      </c>
      <c r="E4" s="15">
        <v>76874</v>
      </c>
      <c r="F4" s="15">
        <v>76874</v>
      </c>
      <c r="G4" s="28">
        <v>78973</v>
      </c>
      <c r="H4" s="4">
        <v>78991</v>
      </c>
      <c r="I4" s="4">
        <v>80163</v>
      </c>
      <c r="J4" s="47">
        <v>80163</v>
      </c>
      <c r="K4">
        <f t="shared" si="0"/>
        <v>11</v>
      </c>
      <c r="L4" s="2">
        <v>10</v>
      </c>
    </row>
    <row r="5" spans="1:12" x14ac:dyDescent="0.25">
      <c r="A5" s="2" t="s">
        <v>4</v>
      </c>
      <c r="B5" s="12">
        <v>74981</v>
      </c>
      <c r="C5" s="12">
        <v>77617</v>
      </c>
      <c r="D5" s="28">
        <v>77617</v>
      </c>
      <c r="E5" s="28">
        <v>77617</v>
      </c>
      <c r="F5" s="28">
        <v>79169</v>
      </c>
      <c r="G5" s="28">
        <v>79169</v>
      </c>
      <c r="H5" s="4">
        <v>79169</v>
      </c>
      <c r="I5" s="4">
        <v>81554</v>
      </c>
      <c r="J5" s="47">
        <v>83175</v>
      </c>
      <c r="K5">
        <f t="shared" si="0"/>
        <v>7</v>
      </c>
      <c r="L5" s="2">
        <v>7</v>
      </c>
    </row>
    <row r="6" spans="1:12" x14ac:dyDescent="0.25">
      <c r="A6" s="2" t="s">
        <v>5</v>
      </c>
      <c r="B6" s="12">
        <v>74360</v>
      </c>
      <c r="C6" s="12">
        <v>76816</v>
      </c>
      <c r="D6" s="15">
        <v>76816</v>
      </c>
      <c r="E6" s="15">
        <v>76816</v>
      </c>
      <c r="F6" s="15">
        <v>76816</v>
      </c>
      <c r="G6" s="28">
        <v>80657</v>
      </c>
      <c r="H6" s="4">
        <v>83883</v>
      </c>
      <c r="I6" s="4">
        <v>83883</v>
      </c>
      <c r="J6" s="47">
        <v>83883</v>
      </c>
      <c r="K6">
        <f t="shared" si="0"/>
        <v>6</v>
      </c>
      <c r="L6" s="2">
        <v>6</v>
      </c>
    </row>
    <row r="7" spans="1:12" x14ac:dyDescent="0.25">
      <c r="A7" s="2" t="s">
        <v>6</v>
      </c>
      <c r="B7" s="12">
        <v>75948</v>
      </c>
      <c r="C7" s="11">
        <v>78353</v>
      </c>
      <c r="D7" s="15">
        <v>78353</v>
      </c>
      <c r="E7" s="15">
        <v>78353</v>
      </c>
      <c r="F7" s="15">
        <v>78353</v>
      </c>
      <c r="G7" s="28">
        <v>78353</v>
      </c>
      <c r="H7" s="4">
        <v>78353</v>
      </c>
      <c r="I7" s="4">
        <v>78353</v>
      </c>
      <c r="J7" s="47">
        <v>79176</v>
      </c>
      <c r="K7">
        <f t="shared" si="0"/>
        <v>13</v>
      </c>
      <c r="L7" s="2">
        <v>15</v>
      </c>
    </row>
    <row r="8" spans="1:12" x14ac:dyDescent="0.25">
      <c r="A8" s="2" t="s">
        <v>7</v>
      </c>
      <c r="B8" s="12">
        <v>73909</v>
      </c>
      <c r="C8" s="11">
        <v>77955</v>
      </c>
      <c r="D8" s="15">
        <v>77955</v>
      </c>
      <c r="E8" s="15">
        <v>76380</v>
      </c>
      <c r="F8" s="15">
        <v>76380</v>
      </c>
      <c r="G8" s="28">
        <v>77955</v>
      </c>
      <c r="H8" s="4">
        <v>77955</v>
      </c>
      <c r="I8" s="4">
        <v>78797</v>
      </c>
      <c r="J8" s="47">
        <v>78797</v>
      </c>
      <c r="K8">
        <f t="shared" si="0"/>
        <v>14</v>
      </c>
      <c r="L8" s="2">
        <v>12</v>
      </c>
    </row>
    <row r="9" spans="1:12" x14ac:dyDescent="0.25">
      <c r="A9" s="2" t="s">
        <v>8</v>
      </c>
      <c r="B9" s="12">
        <v>79312.804999999993</v>
      </c>
      <c r="C9" s="11">
        <v>81692</v>
      </c>
      <c r="D9" s="15">
        <v>82101</v>
      </c>
      <c r="E9" s="15">
        <v>82101</v>
      </c>
      <c r="F9" s="15">
        <v>82101</v>
      </c>
      <c r="G9" s="28">
        <v>82100.596000000005</v>
      </c>
      <c r="H9" s="4">
        <v>85385</v>
      </c>
      <c r="I9" s="4">
        <v>85384.620999999999</v>
      </c>
      <c r="J9" s="4">
        <v>85384.620999999999</v>
      </c>
      <c r="K9">
        <f t="shared" si="0"/>
        <v>2</v>
      </c>
      <c r="L9" s="2">
        <v>2</v>
      </c>
    </row>
    <row r="10" spans="1:12" x14ac:dyDescent="0.25">
      <c r="A10" s="2" t="s">
        <v>19</v>
      </c>
      <c r="B10" s="12">
        <v>85169</v>
      </c>
      <c r="C10" s="11">
        <v>88137</v>
      </c>
      <c r="D10" s="15">
        <v>88723</v>
      </c>
      <c r="E10" s="29">
        <v>88723</v>
      </c>
      <c r="F10" s="29">
        <v>88723</v>
      </c>
      <c r="G10" s="28">
        <v>92567</v>
      </c>
      <c r="H10" s="4">
        <v>92567</v>
      </c>
      <c r="I10" s="4">
        <v>92576</v>
      </c>
      <c r="J10" s="47">
        <v>93848</v>
      </c>
      <c r="K10">
        <f t="shared" si="0"/>
        <v>1</v>
      </c>
      <c r="L10" s="2">
        <v>1</v>
      </c>
    </row>
    <row r="11" spans="1:12" s="5" customFormat="1" ht="14.4" x14ac:dyDescent="0.3">
      <c r="A11" s="5" t="s">
        <v>9</v>
      </c>
      <c r="B11" s="6">
        <v>74797</v>
      </c>
      <c r="C11" s="22">
        <v>74797</v>
      </c>
      <c r="D11" s="22">
        <v>74797</v>
      </c>
      <c r="E11" s="22">
        <v>74797</v>
      </c>
      <c r="F11" s="30">
        <v>74797</v>
      </c>
      <c r="G11" s="22">
        <v>74797</v>
      </c>
      <c r="H11" s="22">
        <v>76300</v>
      </c>
      <c r="I11" s="22">
        <v>80115</v>
      </c>
      <c r="J11" s="48">
        <v>80115</v>
      </c>
      <c r="K11" s="21">
        <f t="shared" si="0"/>
        <v>12</v>
      </c>
      <c r="L11" s="5">
        <v>11</v>
      </c>
    </row>
    <row r="12" spans="1:12" x14ac:dyDescent="0.25">
      <c r="A12" s="2" t="s">
        <v>10</v>
      </c>
      <c r="B12" s="12">
        <v>77668</v>
      </c>
      <c r="C12" s="11">
        <v>79668</v>
      </c>
      <c r="D12" s="15">
        <v>79668</v>
      </c>
      <c r="E12" s="15">
        <v>79668</v>
      </c>
      <c r="F12" s="15">
        <v>79668</v>
      </c>
      <c r="G12" s="28">
        <v>80968</v>
      </c>
      <c r="H12" s="4">
        <v>83813</v>
      </c>
      <c r="I12" s="4">
        <v>84668</v>
      </c>
      <c r="J12" s="47">
        <v>84668</v>
      </c>
      <c r="K12">
        <f t="shared" si="0"/>
        <v>5</v>
      </c>
      <c r="L12" s="2">
        <v>5</v>
      </c>
    </row>
    <row r="13" spans="1:12" x14ac:dyDescent="0.25">
      <c r="A13" s="2" t="s">
        <v>11</v>
      </c>
      <c r="B13" s="12">
        <v>78750</v>
      </c>
      <c r="C13" s="11">
        <v>81310</v>
      </c>
      <c r="D13" s="15">
        <v>81310</v>
      </c>
      <c r="E13" s="15">
        <v>81310</v>
      </c>
      <c r="F13" s="15">
        <v>81310</v>
      </c>
      <c r="G13" s="28">
        <v>81310</v>
      </c>
      <c r="H13" s="4">
        <v>85008</v>
      </c>
      <c r="I13" s="4">
        <f>7084*12</f>
        <v>85008</v>
      </c>
      <c r="J13" s="4">
        <f>7084*12</f>
        <v>85008</v>
      </c>
      <c r="K13">
        <f t="shared" si="0"/>
        <v>3</v>
      </c>
      <c r="L13" s="2">
        <v>3</v>
      </c>
    </row>
    <row r="14" spans="1:12" x14ac:dyDescent="0.25">
      <c r="A14" s="2" t="s">
        <v>12</v>
      </c>
      <c r="B14" s="12">
        <v>75449.929999999993</v>
      </c>
      <c r="C14" s="11">
        <v>78618</v>
      </c>
      <c r="D14" s="15">
        <v>78618</v>
      </c>
      <c r="E14" s="15">
        <v>78618</v>
      </c>
      <c r="F14" s="15">
        <v>78618</v>
      </c>
      <c r="G14" s="28">
        <v>78617.929999999993</v>
      </c>
      <c r="H14" s="4">
        <v>78618</v>
      </c>
      <c r="I14" s="4">
        <v>78617.929999999993</v>
      </c>
      <c r="J14" s="4">
        <v>78617.929999999993</v>
      </c>
      <c r="K14">
        <f t="shared" si="0"/>
        <v>15</v>
      </c>
      <c r="L14" s="2">
        <v>13</v>
      </c>
    </row>
    <row r="15" spans="1:12" x14ac:dyDescent="0.25">
      <c r="A15" s="2" t="s">
        <v>13</v>
      </c>
      <c r="B15" s="12">
        <v>75528</v>
      </c>
      <c r="C15" s="11">
        <v>78499</v>
      </c>
      <c r="D15" s="15">
        <v>78499</v>
      </c>
      <c r="E15" s="15">
        <v>78499</v>
      </c>
      <c r="F15" s="15">
        <v>78499</v>
      </c>
      <c r="G15" s="28">
        <v>78499</v>
      </c>
      <c r="H15" s="4">
        <v>78499</v>
      </c>
      <c r="I15" s="4">
        <v>78499</v>
      </c>
      <c r="J15" s="47">
        <v>81246</v>
      </c>
      <c r="K15">
        <f t="shared" si="0"/>
        <v>8</v>
      </c>
      <c r="L15" s="2">
        <v>14</v>
      </c>
    </row>
    <row r="16" spans="1:12" x14ac:dyDescent="0.25">
      <c r="A16" s="2" t="s">
        <v>14</v>
      </c>
      <c r="B16" s="12">
        <v>76734</v>
      </c>
      <c r="C16" s="11">
        <v>78930</v>
      </c>
      <c r="D16" s="15">
        <v>78930</v>
      </c>
      <c r="E16" s="15">
        <v>78930</v>
      </c>
      <c r="F16" s="15">
        <v>78930</v>
      </c>
      <c r="G16" s="28">
        <v>79921</v>
      </c>
      <c r="H16" s="4">
        <v>80458</v>
      </c>
      <c r="I16" s="4">
        <v>81112</v>
      </c>
      <c r="J16" s="47">
        <v>81112</v>
      </c>
      <c r="K16">
        <f t="shared" si="0"/>
        <v>9</v>
      </c>
      <c r="L16" s="2">
        <v>8</v>
      </c>
    </row>
    <row r="17" spans="1:11" x14ac:dyDescent="0.25">
      <c r="K17" s="37"/>
    </row>
    <row r="18" spans="1:11" x14ac:dyDescent="0.25">
      <c r="A18" s="5" t="s">
        <v>15</v>
      </c>
      <c r="B18" s="23">
        <f>AVERAGE(B2:B17)</f>
        <v>76351.241666666669</v>
      </c>
      <c r="C18" s="23">
        <f t="shared" ref="C18:H18" si="1">AVERAGE(C2:C17)</f>
        <v>78984.041333333342</v>
      </c>
      <c r="D18" s="23">
        <f t="shared" si="1"/>
        <v>79050.399999999994</v>
      </c>
      <c r="E18" s="23">
        <f t="shared" si="1"/>
        <v>78945.399999999994</v>
      </c>
      <c r="F18" s="23">
        <f t="shared" si="1"/>
        <v>79048.866666666669</v>
      </c>
      <c r="G18" s="23">
        <f t="shared" si="1"/>
        <v>80093.768400000001</v>
      </c>
      <c r="H18" s="23">
        <f t="shared" si="1"/>
        <v>81611.333333333328</v>
      </c>
      <c r="I18" s="23">
        <f t="shared" ref="I18:J18" si="2">AVERAGE(I2:I17)</f>
        <v>82307.745666666669</v>
      </c>
      <c r="J18" s="23">
        <f t="shared" si="2"/>
        <v>82738.636733333333</v>
      </c>
      <c r="K18" s="37"/>
    </row>
    <row r="19" spans="1:11" x14ac:dyDescent="0.25">
      <c r="A19" s="2" t="s">
        <v>18</v>
      </c>
      <c r="B19" s="23">
        <f t="shared" ref="B19:H19" si="3">B11-B18</f>
        <v>-1554.2416666666686</v>
      </c>
      <c r="C19" s="23">
        <f t="shared" si="3"/>
        <v>-4187.0413333333418</v>
      </c>
      <c r="D19" s="23">
        <f t="shared" si="3"/>
        <v>-4253.3999999999942</v>
      </c>
      <c r="E19" s="23">
        <f t="shared" si="3"/>
        <v>-4148.3999999999942</v>
      </c>
      <c r="F19" s="23">
        <f t="shared" si="3"/>
        <v>-4251.8666666666686</v>
      </c>
      <c r="G19" s="23">
        <f t="shared" si="3"/>
        <v>-5296.7684000000008</v>
      </c>
      <c r="H19" s="23">
        <f t="shared" si="3"/>
        <v>-5311.3333333333285</v>
      </c>
      <c r="I19" s="23">
        <f t="shared" ref="I19:J19" si="4">I11-I18</f>
        <v>-2192.7456666666694</v>
      </c>
      <c r="J19" s="23">
        <f t="shared" si="4"/>
        <v>-2623.6367333333328</v>
      </c>
      <c r="K19" s="37"/>
    </row>
    <row r="20" spans="1:11" x14ac:dyDescent="0.25">
      <c r="A20" s="2" t="s">
        <v>35</v>
      </c>
      <c r="I20" s="37">
        <f>I19/I11*(-100)</f>
        <v>2.7369976492125936</v>
      </c>
      <c r="J20" s="37">
        <f>J19/J11*(-100)</f>
        <v>3.2748383365578642</v>
      </c>
    </row>
    <row r="21" spans="1:11" x14ac:dyDescent="0.25">
      <c r="A21" s="2" t="s">
        <v>27</v>
      </c>
    </row>
  </sheetData>
  <phoneticPr fontId="2" type="noConversion"/>
  <printOptions horizontalCentered="1" gridLines="1"/>
  <pageMargins left="0.75" right="0.75" top="1" bottom="1" header="0.5" footer="0.5"/>
  <headerFooter alignWithMargins="0">
    <oddHeader xml:space="preserve">&amp;L.&amp;C&amp;"Century Schoolbook,Regular"&amp;12Salary Comparisons in Cuesta Comparison Districts
&amp;RMA + 24-36 Units, 10 Years  Exp.  </oddHeader>
    <oddFooter>&amp;LResearch Department
California Federation of Teachers&amp;CPage &amp;P of &amp;N&amp;RSource: CFT Annual Salary Report
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:XFD11"/>
    </sheetView>
  </sheetViews>
  <sheetFormatPr defaultColWidth="8.88671875" defaultRowHeight="13.2" x14ac:dyDescent="0.25"/>
  <cols>
    <col min="1" max="1" width="26.44140625" style="2" customWidth="1"/>
    <col min="2" max="2" width="11.88671875" style="4" customWidth="1"/>
    <col min="3" max="4" width="10.44140625" style="2" customWidth="1"/>
    <col min="5" max="5" width="9.6640625" style="24" customWidth="1"/>
    <col min="6" max="7" width="10.44140625" style="2" customWidth="1"/>
    <col min="8" max="8" width="10.33203125" style="2" customWidth="1"/>
    <col min="9" max="10" width="10.44140625" style="2" customWidth="1"/>
    <col min="11" max="11" width="12.33203125" style="2" customWidth="1"/>
    <col min="12" max="12" width="13.33203125" style="2" customWidth="1"/>
    <col min="13" max="13" width="8.88671875" style="2"/>
    <col min="14" max="14" width="10.6640625" style="2" bestFit="1" customWidth="1"/>
    <col min="15" max="16384" width="8.88671875" style="2"/>
  </cols>
  <sheetData>
    <row r="1" spans="1:14" s="1" customFormat="1" x14ac:dyDescent="0.25">
      <c r="A1" s="1" t="s">
        <v>0</v>
      </c>
      <c r="B1" s="8" t="s">
        <v>17</v>
      </c>
      <c r="C1" s="8" t="s">
        <v>21</v>
      </c>
      <c r="D1" s="8" t="s">
        <v>22</v>
      </c>
      <c r="E1" s="26" t="s">
        <v>23</v>
      </c>
      <c r="F1" s="8" t="s">
        <v>24</v>
      </c>
      <c r="G1" s="8" t="s">
        <v>25</v>
      </c>
      <c r="H1" s="8" t="s">
        <v>26</v>
      </c>
      <c r="I1" s="8" t="s">
        <v>30</v>
      </c>
      <c r="J1" s="8">
        <v>2016</v>
      </c>
      <c r="K1" s="20" t="s">
        <v>38</v>
      </c>
      <c r="L1" s="1" t="s">
        <v>40</v>
      </c>
    </row>
    <row r="2" spans="1:14" x14ac:dyDescent="0.25">
      <c r="A2" s="2" t="s">
        <v>1</v>
      </c>
      <c r="B2" s="4">
        <v>86642</v>
      </c>
      <c r="C2" s="4">
        <v>90573</v>
      </c>
      <c r="D2" s="15">
        <v>90573</v>
      </c>
      <c r="E2" s="15">
        <v>90573</v>
      </c>
      <c r="F2" s="15">
        <v>90573</v>
      </c>
      <c r="G2" s="28">
        <v>90573</v>
      </c>
      <c r="H2" s="4">
        <v>98537</v>
      </c>
      <c r="I2" s="4">
        <v>99374</v>
      </c>
      <c r="J2" s="4">
        <v>99374</v>
      </c>
      <c r="K2">
        <f>RANK(J2, J$2:J$16)</f>
        <v>9</v>
      </c>
      <c r="L2" s="2">
        <v>8</v>
      </c>
    </row>
    <row r="3" spans="1:14" x14ac:dyDescent="0.25">
      <c r="A3" s="2" t="s">
        <v>2</v>
      </c>
      <c r="B3" s="4">
        <v>92845.39</v>
      </c>
      <c r="C3" s="4">
        <v>93773.84</v>
      </c>
      <c r="D3" s="15">
        <v>93774</v>
      </c>
      <c r="E3" s="15">
        <v>93774</v>
      </c>
      <c r="F3" s="15">
        <v>93774</v>
      </c>
      <c r="G3" s="28">
        <v>96199</v>
      </c>
      <c r="H3" s="4">
        <v>97161</v>
      </c>
      <c r="I3" s="4">
        <v>97160.88</v>
      </c>
      <c r="J3" s="4">
        <v>97161</v>
      </c>
      <c r="K3">
        <f t="shared" ref="K3:K16" si="0">RANK(J3, J$2:J$16)</f>
        <v>10</v>
      </c>
      <c r="L3" s="2">
        <v>10</v>
      </c>
    </row>
    <row r="4" spans="1:14" x14ac:dyDescent="0.25">
      <c r="A4" s="2" t="s">
        <v>3</v>
      </c>
      <c r="B4" s="4">
        <v>90783</v>
      </c>
      <c r="C4" s="4">
        <v>91742</v>
      </c>
      <c r="D4" s="15">
        <v>91742</v>
      </c>
      <c r="E4" s="15">
        <v>91742</v>
      </c>
      <c r="F4" s="15">
        <v>91742</v>
      </c>
      <c r="G4" s="28">
        <v>94247</v>
      </c>
      <c r="H4" s="4">
        <v>94268</v>
      </c>
      <c r="I4" s="4">
        <v>95667</v>
      </c>
      <c r="J4" s="4">
        <v>95667</v>
      </c>
      <c r="K4">
        <f t="shared" si="0"/>
        <v>12</v>
      </c>
      <c r="L4" s="2">
        <v>12</v>
      </c>
    </row>
    <row r="5" spans="1:14" x14ac:dyDescent="0.25">
      <c r="A5" s="2" t="s">
        <v>4</v>
      </c>
      <c r="B5" s="4">
        <v>91069</v>
      </c>
      <c r="C5" s="4">
        <v>91069</v>
      </c>
      <c r="D5" s="15">
        <v>93705</v>
      </c>
      <c r="E5" s="15">
        <v>93705</v>
      </c>
      <c r="F5" s="15">
        <v>95579</v>
      </c>
      <c r="G5" s="28">
        <v>95579</v>
      </c>
      <c r="H5" s="4">
        <v>95579</v>
      </c>
      <c r="I5" s="4">
        <v>98446</v>
      </c>
      <c r="J5" s="4">
        <v>100415</v>
      </c>
      <c r="K5">
        <f t="shared" si="0"/>
        <v>7</v>
      </c>
      <c r="L5" s="2">
        <v>9</v>
      </c>
    </row>
    <row r="6" spans="1:14" x14ac:dyDescent="0.25">
      <c r="A6" s="2" t="s">
        <v>5</v>
      </c>
      <c r="B6" s="4">
        <v>93641</v>
      </c>
      <c r="C6" s="4">
        <v>93641</v>
      </c>
      <c r="D6" s="15">
        <v>93641</v>
      </c>
      <c r="E6" s="15">
        <v>93641</v>
      </c>
      <c r="F6" s="15">
        <v>93641</v>
      </c>
      <c r="G6" s="28">
        <v>98323</v>
      </c>
      <c r="H6" s="4">
        <v>102256</v>
      </c>
      <c r="I6" s="4">
        <v>102256</v>
      </c>
      <c r="J6" s="4">
        <v>102256</v>
      </c>
      <c r="K6">
        <f t="shared" si="0"/>
        <v>6</v>
      </c>
      <c r="L6" s="2">
        <v>6</v>
      </c>
    </row>
    <row r="7" spans="1:14" x14ac:dyDescent="0.25">
      <c r="A7" s="2" t="s">
        <v>6</v>
      </c>
      <c r="B7" s="4">
        <v>90531</v>
      </c>
      <c r="C7" s="4">
        <v>90531</v>
      </c>
      <c r="D7" s="15">
        <v>90531</v>
      </c>
      <c r="E7" s="15">
        <v>90531</v>
      </c>
      <c r="F7" s="15">
        <v>90531</v>
      </c>
      <c r="G7" s="28">
        <v>90531</v>
      </c>
      <c r="H7" s="4">
        <v>90531</v>
      </c>
      <c r="I7" s="4">
        <v>90531</v>
      </c>
      <c r="J7" s="4">
        <v>91482</v>
      </c>
      <c r="K7">
        <f t="shared" si="0"/>
        <v>15</v>
      </c>
      <c r="L7" s="2">
        <v>15</v>
      </c>
    </row>
    <row r="8" spans="1:14" x14ac:dyDescent="0.25">
      <c r="A8" s="2" t="s">
        <v>7</v>
      </c>
      <c r="B8" s="4">
        <v>86210</v>
      </c>
      <c r="C8" s="4">
        <v>90560</v>
      </c>
      <c r="D8" s="15">
        <v>90560</v>
      </c>
      <c r="E8" s="15">
        <v>88731</v>
      </c>
      <c r="F8" s="15">
        <v>88731</v>
      </c>
      <c r="G8" s="28">
        <v>90560</v>
      </c>
      <c r="H8" s="4">
        <v>90560</v>
      </c>
      <c r="I8" s="4">
        <v>91538</v>
      </c>
      <c r="J8" s="4">
        <v>91538</v>
      </c>
      <c r="K8">
        <f t="shared" si="0"/>
        <v>14</v>
      </c>
      <c r="L8" s="2">
        <v>14</v>
      </c>
    </row>
    <row r="9" spans="1:14" ht="30" customHeight="1" x14ac:dyDescent="0.25">
      <c r="A9" s="42" t="s">
        <v>8</v>
      </c>
      <c r="B9" s="43">
        <v>102161.406</v>
      </c>
      <c r="C9" s="43">
        <v>102161.406</v>
      </c>
      <c r="D9" s="44">
        <v>102672</v>
      </c>
      <c r="E9" s="44">
        <v>102672</v>
      </c>
      <c r="F9" s="44">
        <v>102672</v>
      </c>
      <c r="G9" s="45">
        <v>102672.21</v>
      </c>
      <c r="H9" s="43">
        <v>109982</v>
      </c>
      <c r="I9" s="43">
        <v>109982.47</v>
      </c>
      <c r="J9" s="43">
        <v>109982</v>
      </c>
      <c r="K9">
        <f t="shared" si="0"/>
        <v>2</v>
      </c>
      <c r="L9" s="41">
        <v>2</v>
      </c>
      <c r="N9" s="34"/>
    </row>
    <row r="10" spans="1:14" x14ac:dyDescent="0.25">
      <c r="A10" s="2" t="s">
        <v>19</v>
      </c>
      <c r="B10" s="4">
        <v>110127</v>
      </c>
      <c r="C10" s="4">
        <v>113055</v>
      </c>
      <c r="D10" s="15">
        <v>113807</v>
      </c>
      <c r="E10" s="15">
        <v>113807</v>
      </c>
      <c r="F10" s="15">
        <v>113807</v>
      </c>
      <c r="G10" s="28">
        <v>115594</v>
      </c>
      <c r="H10" s="4">
        <v>115594</v>
      </c>
      <c r="I10" s="4">
        <v>115594</v>
      </c>
      <c r="J10" s="4">
        <v>122702</v>
      </c>
      <c r="K10">
        <f t="shared" si="0"/>
        <v>1</v>
      </c>
      <c r="L10" s="2">
        <v>1</v>
      </c>
    </row>
    <row r="11" spans="1:14" s="5" customFormat="1" x14ac:dyDescent="0.25">
      <c r="A11" s="5" t="s">
        <v>9</v>
      </c>
      <c r="B11" s="6">
        <v>90263</v>
      </c>
      <c r="C11" s="6">
        <v>90263</v>
      </c>
      <c r="D11" s="16">
        <v>90263</v>
      </c>
      <c r="E11" s="16">
        <v>90263</v>
      </c>
      <c r="F11" s="16">
        <v>90263</v>
      </c>
      <c r="G11" s="31">
        <v>90263</v>
      </c>
      <c r="H11" s="6">
        <v>92077</v>
      </c>
      <c r="I11" s="6">
        <v>96680</v>
      </c>
      <c r="J11" s="6">
        <v>96681</v>
      </c>
      <c r="K11" s="21">
        <f t="shared" si="0"/>
        <v>11</v>
      </c>
      <c r="L11" s="5">
        <v>11</v>
      </c>
    </row>
    <row r="12" spans="1:14" x14ac:dyDescent="0.25">
      <c r="A12" s="2" t="s">
        <v>10</v>
      </c>
      <c r="B12" s="4">
        <v>93703</v>
      </c>
      <c r="C12" s="4">
        <v>93703</v>
      </c>
      <c r="D12" s="15">
        <v>93703</v>
      </c>
      <c r="E12" s="28">
        <v>93703</v>
      </c>
      <c r="F12" s="28">
        <v>93703</v>
      </c>
      <c r="G12" s="28">
        <v>95531</v>
      </c>
      <c r="H12" s="4">
        <v>98768</v>
      </c>
      <c r="I12" s="4">
        <v>99616</v>
      </c>
      <c r="J12" s="4">
        <v>99616</v>
      </c>
      <c r="K12">
        <f t="shared" si="0"/>
        <v>8</v>
      </c>
      <c r="L12" s="2">
        <v>7</v>
      </c>
    </row>
    <row r="13" spans="1:14" x14ac:dyDescent="0.25">
      <c r="A13" s="2" t="s">
        <v>11</v>
      </c>
      <c r="B13" s="4">
        <v>97970</v>
      </c>
      <c r="C13" s="4">
        <v>98400</v>
      </c>
      <c r="D13" s="15">
        <v>98400</v>
      </c>
      <c r="E13" s="15">
        <v>98400</v>
      </c>
      <c r="F13" s="15">
        <v>98400</v>
      </c>
      <c r="G13" s="28">
        <v>98400</v>
      </c>
      <c r="H13" s="4">
        <v>102864</v>
      </c>
      <c r="I13" s="4">
        <f>8572*12</f>
        <v>102864</v>
      </c>
      <c r="J13" s="4">
        <v>102864</v>
      </c>
      <c r="K13">
        <f t="shared" si="0"/>
        <v>5</v>
      </c>
      <c r="L13" s="2">
        <v>5</v>
      </c>
    </row>
    <row r="14" spans="1:14" x14ac:dyDescent="0.25">
      <c r="A14" s="2" t="s">
        <v>12</v>
      </c>
      <c r="B14" s="4">
        <v>91492</v>
      </c>
      <c r="C14" s="4">
        <v>92669.62</v>
      </c>
      <c r="D14" s="15">
        <v>92670</v>
      </c>
      <c r="E14" s="15">
        <v>92670</v>
      </c>
      <c r="F14" s="15">
        <v>92670</v>
      </c>
      <c r="G14" s="28">
        <v>92669.62</v>
      </c>
      <c r="H14" s="4">
        <v>92670</v>
      </c>
      <c r="I14" s="4">
        <v>92669.62</v>
      </c>
      <c r="J14" s="4">
        <v>92669.62</v>
      </c>
      <c r="K14">
        <f t="shared" si="0"/>
        <v>13</v>
      </c>
      <c r="L14" s="2">
        <v>13</v>
      </c>
    </row>
    <row r="15" spans="1:14" x14ac:dyDescent="0.25">
      <c r="A15" s="2" t="s">
        <v>13</v>
      </c>
      <c r="B15" s="4">
        <v>100620</v>
      </c>
      <c r="C15" s="4">
        <v>104821</v>
      </c>
      <c r="D15" s="15">
        <v>104821</v>
      </c>
      <c r="E15" s="15">
        <v>104821</v>
      </c>
      <c r="F15" s="15">
        <v>104821</v>
      </c>
      <c r="G15" s="28">
        <v>104821</v>
      </c>
      <c r="H15" s="4">
        <v>104821</v>
      </c>
      <c r="I15" s="4">
        <v>104821</v>
      </c>
      <c r="J15" s="4">
        <v>108490</v>
      </c>
      <c r="K15">
        <f t="shared" si="0"/>
        <v>3</v>
      </c>
      <c r="L15" s="2">
        <v>3</v>
      </c>
    </row>
    <row r="16" spans="1:14" x14ac:dyDescent="0.25">
      <c r="A16" s="2" t="s">
        <v>14</v>
      </c>
      <c r="B16" s="4">
        <v>100879</v>
      </c>
      <c r="C16" s="4">
        <v>100879</v>
      </c>
      <c r="D16" s="15">
        <v>100879</v>
      </c>
      <c r="E16" s="15">
        <v>100879</v>
      </c>
      <c r="F16" s="15">
        <v>100879</v>
      </c>
      <c r="G16" s="28">
        <v>102146</v>
      </c>
      <c r="H16" s="4">
        <v>102828</v>
      </c>
      <c r="I16" s="4">
        <v>103662</v>
      </c>
      <c r="J16" s="4">
        <v>103662</v>
      </c>
      <c r="K16">
        <f t="shared" si="0"/>
        <v>4</v>
      </c>
      <c r="L16" s="2">
        <v>4</v>
      </c>
    </row>
    <row r="17" spans="1:10" s="5" customFormat="1" x14ac:dyDescent="0.25">
      <c r="A17" s="2"/>
      <c r="B17" s="4"/>
      <c r="E17" s="25"/>
    </row>
    <row r="18" spans="1:10" s="5" customFormat="1" x14ac:dyDescent="0.25">
      <c r="A18" s="5" t="s">
        <v>15</v>
      </c>
      <c r="B18" s="6">
        <f>AVERAGE(B2:B16)</f>
        <v>94595.786400000012</v>
      </c>
      <c r="C18" s="6">
        <f t="shared" ref="C18:H18" si="1">AVERAGE(C2:C16)</f>
        <v>95856.124400000001</v>
      </c>
      <c r="D18" s="6">
        <f t="shared" si="1"/>
        <v>96116.066666666666</v>
      </c>
      <c r="E18" s="27">
        <f t="shared" si="1"/>
        <v>95994.133333333331</v>
      </c>
      <c r="F18" s="6">
        <f t="shared" si="1"/>
        <v>96119.066666666666</v>
      </c>
      <c r="G18" s="6">
        <f>AVERAGE(G2:G16)</f>
        <v>97207.255333333334</v>
      </c>
      <c r="H18" s="6">
        <f t="shared" si="1"/>
        <v>99233.066666666666</v>
      </c>
      <c r="I18" s="6">
        <f t="shared" ref="I18:J18" si="2">AVERAGE(I2:I16)</f>
        <v>100057.46466666668</v>
      </c>
      <c r="J18" s="6">
        <f t="shared" si="2"/>
        <v>100970.64133333335</v>
      </c>
    </row>
    <row r="19" spans="1:10" s="5" customFormat="1" x14ac:dyDescent="0.25">
      <c r="A19" s="2" t="s">
        <v>18</v>
      </c>
      <c r="B19" s="6">
        <f>B11-B18</f>
        <v>-4332.7864000000118</v>
      </c>
      <c r="C19" s="6">
        <f t="shared" ref="C19:H19" si="3">C11-C18</f>
        <v>-5593.1244000000006</v>
      </c>
      <c r="D19" s="6">
        <f t="shared" si="3"/>
        <v>-5853.0666666666657</v>
      </c>
      <c r="E19" s="27">
        <f t="shared" si="3"/>
        <v>-5731.1333333333314</v>
      </c>
      <c r="F19" s="6">
        <f t="shared" si="3"/>
        <v>-5856.0666666666657</v>
      </c>
      <c r="G19" s="6">
        <f>G11-G18</f>
        <v>-6944.2553333333344</v>
      </c>
      <c r="H19" s="6">
        <f t="shared" si="3"/>
        <v>-7156.0666666666657</v>
      </c>
      <c r="I19" s="6">
        <f t="shared" ref="I19:J19" si="4">I11-I18</f>
        <v>-3377.4646666666813</v>
      </c>
      <c r="J19" s="6">
        <f t="shared" si="4"/>
        <v>-4289.6413333333476</v>
      </c>
    </row>
    <row r="20" spans="1:10" s="5" customFormat="1" x14ac:dyDescent="0.25">
      <c r="A20" s="2" t="s">
        <v>34</v>
      </c>
      <c r="B20" s="6"/>
      <c r="E20" s="25"/>
      <c r="I20" s="46">
        <f>I19/I11*(-100)</f>
        <v>3.4934471107433605</v>
      </c>
      <c r="J20" s="46">
        <f>J19/J11*(-100)</f>
        <v>4.4369021145140692</v>
      </c>
    </row>
    <row r="21" spans="1:10" x14ac:dyDescent="0.25">
      <c r="A21" s="2" t="s">
        <v>28</v>
      </c>
      <c r="B21" s="6"/>
    </row>
  </sheetData>
  <phoneticPr fontId="2" type="noConversion"/>
  <printOptions horizontalCentered="1" gridLines="1"/>
  <pageMargins left="0.75" right="0.75" top="1" bottom="1" header="0.5" footer="0.5"/>
  <headerFooter alignWithMargins="0">
    <oddHeader>&amp;C&amp;"Century Schoolbook,Regular"&amp;12Salary Comparisons in Cuesta Comparison Districts&amp;RMA + 54-60 Units, 20 Yrs</oddHeader>
    <oddFooter>&amp;LResearch Department
California Federation of Teachers&amp;CPage &amp;P of &amp;N&amp;RSource: CFT Annual Salary Report
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10" zoomScaleNormal="110" zoomScalePageLayoutView="110" workbookViewId="0">
      <selection activeCell="J11" sqref="J11"/>
    </sheetView>
  </sheetViews>
  <sheetFormatPr defaultColWidth="8.88671875" defaultRowHeight="13.2" x14ac:dyDescent="0.25"/>
  <cols>
    <col min="1" max="1" width="26.88671875" style="2" bestFit="1" customWidth="1"/>
    <col min="2" max="2" width="10.44140625" customWidth="1"/>
    <col min="3" max="3" width="12.109375" style="4" customWidth="1"/>
    <col min="4" max="4" width="12.33203125" customWidth="1"/>
    <col min="5" max="5" width="11.88671875" customWidth="1"/>
    <col min="6" max="6" width="11.44140625" customWidth="1"/>
    <col min="7" max="7" width="11.6640625" customWidth="1"/>
    <col min="8" max="8" width="11.33203125" customWidth="1"/>
    <col min="9" max="9" width="11.44140625" customWidth="1"/>
    <col min="10" max="10" width="11.109375" customWidth="1"/>
    <col min="11" max="11" width="11.44140625" customWidth="1"/>
    <col min="12" max="12" width="12.33203125" style="38" bestFit="1" customWidth="1"/>
    <col min="13" max="13" width="9.109375" style="38" customWidth="1"/>
  </cols>
  <sheetData>
    <row r="1" spans="1:13" x14ac:dyDescent="0.25">
      <c r="A1" s="1" t="s">
        <v>0</v>
      </c>
      <c r="B1" s="32" t="s">
        <v>16</v>
      </c>
      <c r="C1" s="8" t="s">
        <v>17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30</v>
      </c>
      <c r="K1" s="52">
        <v>2016</v>
      </c>
      <c r="L1" s="20" t="s">
        <v>38</v>
      </c>
      <c r="M1" s="51" t="s">
        <v>40</v>
      </c>
    </row>
    <row r="2" spans="1:13" x14ac:dyDescent="0.25">
      <c r="A2" s="2" t="s">
        <v>1</v>
      </c>
      <c r="B2" s="4">
        <v>88812</v>
      </c>
      <c r="C2" s="4">
        <f>92276+1577</f>
        <v>93853</v>
      </c>
      <c r="D2" s="4">
        <f>96461+1577</f>
        <v>98038</v>
      </c>
      <c r="E2" s="15">
        <v>98461</v>
      </c>
      <c r="F2" s="15">
        <v>98461</v>
      </c>
      <c r="G2" s="15">
        <v>98461</v>
      </c>
      <c r="H2" s="28">
        <v>98961</v>
      </c>
      <c r="I2" s="28">
        <v>101037</v>
      </c>
      <c r="J2" s="28">
        <v>101874</v>
      </c>
      <c r="K2" s="28">
        <v>101874</v>
      </c>
      <c r="L2">
        <f>RANK(K2, K$2:K$16)</f>
        <v>14</v>
      </c>
      <c r="M2" s="53">
        <v>14</v>
      </c>
    </row>
    <row r="3" spans="1:13" x14ac:dyDescent="0.25">
      <c r="A3" s="2" t="s">
        <v>2</v>
      </c>
      <c r="B3" s="4">
        <v>100549</v>
      </c>
      <c r="C3" s="4">
        <v>100549.02</v>
      </c>
      <c r="D3" s="4">
        <v>101554.51</v>
      </c>
      <c r="E3" s="15">
        <v>101555</v>
      </c>
      <c r="F3" s="15">
        <v>101555</v>
      </c>
      <c r="G3" s="15">
        <v>101555</v>
      </c>
      <c r="H3" s="28">
        <v>104181</v>
      </c>
      <c r="I3" s="28">
        <v>105223</v>
      </c>
      <c r="J3" s="28">
        <v>105222.53</v>
      </c>
      <c r="K3" s="28">
        <v>105223</v>
      </c>
      <c r="L3">
        <f t="shared" ref="L3:L16" si="0">RANK(K3, K$2:K$16)</f>
        <v>11</v>
      </c>
      <c r="M3" s="53">
        <v>10</v>
      </c>
    </row>
    <row r="4" spans="1:13" x14ac:dyDescent="0.25">
      <c r="A4" s="2" t="s">
        <v>3</v>
      </c>
      <c r="B4" s="4">
        <f>97413+3343</f>
        <v>100756</v>
      </c>
      <c r="C4" s="4">
        <f>97413+3343</f>
        <v>100756</v>
      </c>
      <c r="D4" s="4">
        <f>97413+3343</f>
        <v>100756</v>
      </c>
      <c r="E4" s="15">
        <v>100756</v>
      </c>
      <c r="F4" s="15">
        <v>100756</v>
      </c>
      <c r="G4" s="15">
        <v>100756</v>
      </c>
      <c r="H4" s="28">
        <v>103506</v>
      </c>
      <c r="I4" s="28">
        <v>103531</v>
      </c>
      <c r="J4" s="28">
        <f>101580+3486</f>
        <v>105066</v>
      </c>
      <c r="K4" s="28">
        <v>105066</v>
      </c>
      <c r="L4">
        <f t="shared" si="0"/>
        <v>12</v>
      </c>
      <c r="M4" s="53">
        <v>11</v>
      </c>
    </row>
    <row r="5" spans="1:13" x14ac:dyDescent="0.25">
      <c r="A5" s="2" t="s">
        <v>4</v>
      </c>
      <c r="B5" s="4">
        <v>110128</v>
      </c>
      <c r="C5" s="4">
        <v>110128</v>
      </c>
      <c r="D5" s="4">
        <v>110128</v>
      </c>
      <c r="E5" s="15">
        <v>110128</v>
      </c>
      <c r="F5" s="15">
        <v>110128</v>
      </c>
      <c r="G5" s="15">
        <v>112331</v>
      </c>
      <c r="H5" s="28">
        <v>112331</v>
      </c>
      <c r="I5" s="28">
        <v>112331</v>
      </c>
      <c r="J5" s="28">
        <v>115701</v>
      </c>
      <c r="K5" s="28">
        <v>118015</v>
      </c>
      <c r="L5">
        <f t="shared" si="0"/>
        <v>4</v>
      </c>
      <c r="M5" s="53">
        <v>5</v>
      </c>
    </row>
    <row r="6" spans="1:13" x14ac:dyDescent="0.25">
      <c r="A6" s="2" t="s">
        <v>5</v>
      </c>
      <c r="B6" s="4">
        <v>96405</v>
      </c>
      <c r="C6" s="4">
        <v>96405</v>
      </c>
      <c r="D6" s="4">
        <v>96405</v>
      </c>
      <c r="E6" s="15">
        <v>96405</v>
      </c>
      <c r="F6" s="15">
        <v>96405</v>
      </c>
      <c r="G6" s="15">
        <v>96405</v>
      </c>
      <c r="H6" s="28">
        <v>101225</v>
      </c>
      <c r="I6" s="28">
        <v>105274</v>
      </c>
      <c r="J6" s="28">
        <v>105274</v>
      </c>
      <c r="K6" s="28">
        <v>105274</v>
      </c>
      <c r="L6">
        <f t="shared" si="0"/>
        <v>10</v>
      </c>
      <c r="M6" s="53">
        <v>9</v>
      </c>
    </row>
    <row r="7" spans="1:13" x14ac:dyDescent="0.25">
      <c r="A7" s="2" t="s">
        <v>6</v>
      </c>
      <c r="B7" s="4">
        <f>104454+4885</f>
        <v>109339</v>
      </c>
      <c r="C7" s="4">
        <f>104454+4885</f>
        <v>109339</v>
      </c>
      <c r="D7" s="4">
        <f>104454+4885</f>
        <v>109339</v>
      </c>
      <c r="E7" s="15">
        <v>109339</v>
      </c>
      <c r="F7" s="15">
        <v>109339</v>
      </c>
      <c r="G7" s="15">
        <v>109339</v>
      </c>
      <c r="H7" s="28">
        <f>104454+4885</f>
        <v>109339</v>
      </c>
      <c r="I7" s="28">
        <v>109339</v>
      </c>
      <c r="J7" s="28">
        <v>109339</v>
      </c>
      <c r="K7" s="28">
        <v>109339</v>
      </c>
      <c r="L7">
        <f t="shared" si="0"/>
        <v>8</v>
      </c>
      <c r="M7" s="53">
        <v>8</v>
      </c>
    </row>
    <row r="8" spans="1:13" x14ac:dyDescent="0.25">
      <c r="A8" s="2" t="s">
        <v>7</v>
      </c>
      <c r="B8" s="4">
        <f>92742+2782</f>
        <v>95524</v>
      </c>
      <c r="C8" s="4">
        <f>92742+2782</f>
        <v>95524</v>
      </c>
      <c r="D8" s="4">
        <f>95014+2850</f>
        <v>97864</v>
      </c>
      <c r="E8" s="15">
        <v>97864</v>
      </c>
      <c r="F8" s="15">
        <v>95945</v>
      </c>
      <c r="G8" s="15">
        <v>95945</v>
      </c>
      <c r="H8" s="28">
        <v>97864</v>
      </c>
      <c r="I8" s="28">
        <v>97864</v>
      </c>
      <c r="J8" s="28">
        <v>98921</v>
      </c>
      <c r="K8" s="28">
        <v>98921</v>
      </c>
      <c r="L8">
        <f t="shared" si="0"/>
        <v>15</v>
      </c>
      <c r="M8" s="53">
        <v>15</v>
      </c>
    </row>
    <row r="9" spans="1:13" ht="15.75" customHeight="1" x14ac:dyDescent="0.25">
      <c r="A9" s="42" t="s">
        <v>8</v>
      </c>
      <c r="B9" s="43">
        <v>113512.58</v>
      </c>
      <c r="C9" s="43">
        <v>113512.58</v>
      </c>
      <c r="D9" s="43">
        <v>113512.58</v>
      </c>
      <c r="E9" s="44">
        <v>114080</v>
      </c>
      <c r="F9" s="44">
        <v>114080</v>
      </c>
      <c r="G9" s="44">
        <v>114080</v>
      </c>
      <c r="H9" s="45">
        <v>114080.14</v>
      </c>
      <c r="I9" s="45">
        <v>122202</v>
      </c>
      <c r="J9" s="45">
        <v>122202</v>
      </c>
      <c r="K9" s="45">
        <v>122202</v>
      </c>
      <c r="L9">
        <f t="shared" si="0"/>
        <v>2</v>
      </c>
      <c r="M9" s="53">
        <v>1</v>
      </c>
    </row>
    <row r="10" spans="1:13" x14ac:dyDescent="0.25">
      <c r="A10" s="2" t="s">
        <v>19</v>
      </c>
      <c r="B10" s="4">
        <v>114789</v>
      </c>
      <c r="C10" s="4">
        <v>114789</v>
      </c>
      <c r="D10" s="4">
        <f>115552*1.02</f>
        <v>117863.04000000001</v>
      </c>
      <c r="E10" s="15">
        <v>118646</v>
      </c>
      <c r="F10" s="15">
        <v>118646</v>
      </c>
      <c r="G10" s="15">
        <v>118646</v>
      </c>
      <c r="H10" s="28">
        <v>120509</v>
      </c>
      <c r="I10" s="28">
        <v>120509</v>
      </c>
      <c r="J10" s="28">
        <f>118146*1.02</f>
        <v>120508.92</v>
      </c>
      <c r="K10" s="28">
        <v>127731</v>
      </c>
      <c r="L10">
        <f t="shared" si="0"/>
        <v>1</v>
      </c>
      <c r="M10" s="53">
        <v>2</v>
      </c>
    </row>
    <row r="11" spans="1:13" s="21" customFormat="1" x14ac:dyDescent="0.25">
      <c r="A11" s="5" t="s">
        <v>9</v>
      </c>
      <c r="B11" s="6">
        <v>97635</v>
      </c>
      <c r="C11" s="6">
        <v>97635</v>
      </c>
      <c r="D11" s="6">
        <v>97635</v>
      </c>
      <c r="E11" s="16">
        <v>97635</v>
      </c>
      <c r="F11" s="16">
        <v>97635</v>
      </c>
      <c r="G11" s="16">
        <v>97635</v>
      </c>
      <c r="H11" s="16">
        <v>97635</v>
      </c>
      <c r="I11" s="16">
        <v>99597</v>
      </c>
      <c r="J11" s="16">
        <v>104567</v>
      </c>
      <c r="K11" s="16">
        <v>104577</v>
      </c>
      <c r="L11" s="21">
        <f t="shared" si="0"/>
        <v>13</v>
      </c>
      <c r="M11" s="53">
        <v>13</v>
      </c>
    </row>
    <row r="12" spans="1:13" x14ac:dyDescent="0.25">
      <c r="A12" s="2" t="s">
        <v>10</v>
      </c>
      <c r="B12" s="4">
        <v>103624</v>
      </c>
      <c r="C12" s="4">
        <v>103624</v>
      </c>
      <c r="D12" s="4">
        <v>103624</v>
      </c>
      <c r="E12" s="15">
        <v>103624</v>
      </c>
      <c r="F12" s="15">
        <v>103624</v>
      </c>
      <c r="G12" s="15">
        <v>103624</v>
      </c>
      <c r="H12" s="28">
        <f>92968+2748+11536.02</f>
        <v>107252.02</v>
      </c>
      <c r="I12" s="28">
        <v>111038</v>
      </c>
      <c r="J12" s="28">
        <v>111764</v>
      </c>
      <c r="K12" s="28">
        <v>114564</v>
      </c>
      <c r="L12">
        <f t="shared" si="0"/>
        <v>6</v>
      </c>
      <c r="M12" s="53">
        <v>7</v>
      </c>
    </row>
    <row r="13" spans="1:13" x14ac:dyDescent="0.25">
      <c r="A13" s="2" t="s">
        <v>11</v>
      </c>
      <c r="B13" s="4">
        <v>114170</v>
      </c>
      <c r="C13" s="4">
        <v>114170</v>
      </c>
      <c r="D13" s="4">
        <v>114170</v>
      </c>
      <c r="E13" s="15">
        <v>114170</v>
      </c>
      <c r="F13" s="15">
        <v>114170</v>
      </c>
      <c r="G13" s="15">
        <v>114170</v>
      </c>
      <c r="H13" s="28">
        <v>114170</v>
      </c>
      <c r="I13" s="28">
        <v>119364</v>
      </c>
      <c r="J13" s="28">
        <f>9947*12</f>
        <v>119364</v>
      </c>
      <c r="K13" s="28">
        <f>9947*12</f>
        <v>119364</v>
      </c>
      <c r="L13">
        <f t="shared" si="0"/>
        <v>3</v>
      </c>
      <c r="M13" s="53">
        <v>3</v>
      </c>
    </row>
    <row r="14" spans="1:13" x14ac:dyDescent="0.25">
      <c r="A14" s="2" t="s">
        <v>12</v>
      </c>
      <c r="B14" s="4">
        <v>112251</v>
      </c>
      <c r="C14" s="4">
        <v>112251</v>
      </c>
      <c r="D14" s="4">
        <v>113695.82</v>
      </c>
      <c r="E14" s="15">
        <v>113696</v>
      </c>
      <c r="F14" s="15">
        <v>113696</v>
      </c>
      <c r="G14" s="15">
        <v>113696</v>
      </c>
      <c r="H14" s="28">
        <f>113695.82+2046</f>
        <v>115741.82</v>
      </c>
      <c r="I14" s="28">
        <v>115742</v>
      </c>
      <c r="J14" s="28">
        <v>115742</v>
      </c>
      <c r="K14" s="28">
        <v>115742</v>
      </c>
      <c r="L14">
        <f t="shared" si="0"/>
        <v>5</v>
      </c>
      <c r="M14" s="53">
        <v>4</v>
      </c>
    </row>
    <row r="15" spans="1:13" x14ac:dyDescent="0.25">
      <c r="A15" s="2" t="s">
        <v>13</v>
      </c>
      <c r="B15" s="4">
        <v>95085</v>
      </c>
      <c r="C15" s="4">
        <v>103782</v>
      </c>
      <c r="D15" s="4">
        <v>104821</v>
      </c>
      <c r="E15" s="15">
        <v>104821</v>
      </c>
      <c r="F15" s="15">
        <v>104821</v>
      </c>
      <c r="G15" s="15">
        <v>104821</v>
      </c>
      <c r="H15" s="28">
        <v>104821</v>
      </c>
      <c r="I15" s="28">
        <v>104821</v>
      </c>
      <c r="J15" s="28">
        <v>104821</v>
      </c>
      <c r="K15" s="28">
        <v>108490</v>
      </c>
      <c r="L15">
        <f t="shared" si="0"/>
        <v>9</v>
      </c>
      <c r="M15" s="53">
        <v>12</v>
      </c>
    </row>
    <row r="16" spans="1:13" x14ac:dyDescent="0.25">
      <c r="A16" s="2" t="s">
        <v>14</v>
      </c>
      <c r="B16" s="4">
        <f>100879+3291+2194+2194</f>
        <v>108558</v>
      </c>
      <c r="C16" s="4">
        <f>100879+3291+2194+2194</f>
        <v>108558</v>
      </c>
      <c r="D16" s="4">
        <f>100879+3291+2194+2194+2195</f>
        <v>110753</v>
      </c>
      <c r="E16" s="15">
        <v>110757</v>
      </c>
      <c r="F16" s="15">
        <v>110757</v>
      </c>
      <c r="G16" s="15">
        <v>110757</v>
      </c>
      <c r="H16" s="28">
        <f>102146+3333+6666</f>
        <v>112145</v>
      </c>
      <c r="I16" s="28">
        <v>112895</v>
      </c>
      <c r="J16" s="28">
        <v>113810</v>
      </c>
      <c r="K16" s="28">
        <v>113810</v>
      </c>
      <c r="L16">
        <f t="shared" si="0"/>
        <v>7</v>
      </c>
      <c r="M16" s="53">
        <v>6</v>
      </c>
    </row>
    <row r="18" spans="1:11" x14ac:dyDescent="0.25">
      <c r="A18" s="5" t="s">
        <v>15</v>
      </c>
      <c r="B18" s="6">
        <f>AVERAGE(B2:B16)</f>
        <v>104075.83866666668</v>
      </c>
      <c r="C18" s="6">
        <f>AVERAGE(C2:C16)</f>
        <v>104991.70666666668</v>
      </c>
      <c r="D18" s="6">
        <f t="shared" ref="D18:I18" si="1">AVERAGE(D2:D16)</f>
        <v>106010.59666666666</v>
      </c>
      <c r="E18" s="6">
        <f t="shared" si="1"/>
        <v>106129.13333333333</v>
      </c>
      <c r="F18" s="6">
        <f t="shared" si="1"/>
        <v>106001.2</v>
      </c>
      <c r="G18" s="6">
        <f t="shared" si="1"/>
        <v>106148.06666666667</v>
      </c>
      <c r="H18" s="6">
        <f t="shared" si="1"/>
        <v>107584.06533333335</v>
      </c>
      <c r="I18" s="6">
        <f t="shared" si="1"/>
        <v>109384.46666666666</v>
      </c>
      <c r="J18" s="6">
        <f t="shared" ref="J18:K18" si="2">AVERAGE(J2:J16)</f>
        <v>110278.43000000001</v>
      </c>
      <c r="K18" s="6">
        <f t="shared" si="2"/>
        <v>111346.13333333333</v>
      </c>
    </row>
    <row r="19" spans="1:11" x14ac:dyDescent="0.25">
      <c r="A19" s="2" t="s">
        <v>18</v>
      </c>
      <c r="B19" s="33">
        <f>B11-B18</f>
        <v>-6440.8386666666775</v>
      </c>
      <c r="C19" s="33">
        <f t="shared" ref="C19:I19" si="3">C11-C18</f>
        <v>-7356.7066666666797</v>
      </c>
      <c r="D19" s="33">
        <f t="shared" si="3"/>
        <v>-8375.5966666666645</v>
      </c>
      <c r="E19" s="33">
        <f t="shared" si="3"/>
        <v>-8494.1333333333314</v>
      </c>
      <c r="F19" s="33">
        <f t="shared" si="3"/>
        <v>-8366.1999999999971</v>
      </c>
      <c r="G19" s="33">
        <f t="shared" si="3"/>
        <v>-8513.0666666666657</v>
      </c>
      <c r="H19" s="33">
        <f t="shared" si="3"/>
        <v>-9949.0653333333466</v>
      </c>
      <c r="I19" s="33">
        <f t="shared" si="3"/>
        <v>-9787.4666666666599</v>
      </c>
      <c r="J19" s="33">
        <f t="shared" ref="J19:K19" si="4">J11-J18</f>
        <v>-5711.4300000000076</v>
      </c>
      <c r="K19" s="33">
        <f t="shared" si="4"/>
        <v>-6769.1333333333314</v>
      </c>
    </row>
    <row r="20" spans="1:11" x14ac:dyDescent="0.25">
      <c r="A20" s="2" t="s">
        <v>37</v>
      </c>
      <c r="J20" s="46">
        <f>J19/J11*(-100)</f>
        <v>5.4619813134162856</v>
      </c>
      <c r="K20" s="46">
        <f>K19/K11*(-100)</f>
        <v>6.4728700702193898</v>
      </c>
    </row>
  </sheetData>
  <phoneticPr fontId="8" type="noConversion"/>
  <printOptions gridLines="1"/>
  <pageMargins left="0.7" right="0.7" top="0.75" bottom="0.75" header="0.3" footer="0.3"/>
  <headerFooter>
    <oddHeader>&amp;CSalary Comparisons in Cuesta Comparison Districts&amp;RMax Inc PhD with Longevity</oddHeader>
    <oddFooter>&amp;LResearch Department
California Federation of Teachers&amp;RSource: CFT Annual Salary Report
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Beginning</vt:lpstr>
      <vt:lpstr>MA+6</vt:lpstr>
      <vt:lpstr>MA+24-36, 10 Yrs</vt:lpstr>
      <vt:lpstr>MA+54-60, 20 Yrs</vt:lpstr>
      <vt:lpstr>Max Incl PhD</vt:lpstr>
      <vt:lpstr>Sheet1</vt:lpstr>
      <vt:lpstr>Beginning!Print_Titles</vt:lpstr>
      <vt:lpstr>'MA+24-36, 10 Yrs'!Print_Titles</vt:lpstr>
      <vt:lpstr>'MA+54-60, 20 Yrs'!Print_Titles</vt:lpstr>
      <vt:lpstr>'MA+6'!Print_Titles</vt:lpstr>
    </vt:vector>
  </TitlesOfParts>
  <Company>Gateway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Julie Hoffman</cp:lastModifiedBy>
  <cp:lastPrinted>2015-12-15T17:22:40Z</cp:lastPrinted>
  <dcterms:created xsi:type="dcterms:W3CDTF">2005-07-14T17:02:29Z</dcterms:created>
  <dcterms:modified xsi:type="dcterms:W3CDTF">2016-09-19T22:49:32Z</dcterms:modified>
</cp:coreProperties>
</file>